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J:\CRD-UPL-32\OA\User Statistics\"/>
    </mc:Choice>
  </mc:AlternateContent>
  <xr:revisionPtr revIDLastSave="0" documentId="13_ncr:1_{3D3E5A91-2073-4185-A985-0B52ADADF4A7}" xr6:coauthVersionLast="47" xr6:coauthVersionMax="47" xr10:uidLastSave="{00000000-0000-0000-0000-000000000000}"/>
  <bookViews>
    <workbookView xWindow="-120" yWindow="-120" windowWidth="29040" windowHeight="15720" tabRatio="359" firstSheet="8" activeTab="12" xr2:uid="{00000000-000D-0000-FFFF-FFFF00000000}"/>
  </bookViews>
  <sheets>
    <sheet name="2014" sheetId="3" r:id="rId1"/>
    <sheet name="2015" sheetId="1" r:id="rId2"/>
    <sheet name="2016" sheetId="2" r:id="rId3"/>
    <sheet name="2017" sheetId="4" r:id="rId4"/>
    <sheet name="2018" sheetId="5" r:id="rId5"/>
    <sheet name="2019" sheetId="6" r:id="rId6"/>
    <sheet name="2020" sheetId="7" r:id="rId7"/>
    <sheet name="2021" sheetId="9" r:id="rId8"/>
    <sheet name="2022" sheetId="10" r:id="rId9"/>
    <sheet name="2023" sheetId="11" r:id="rId10"/>
    <sheet name="2024" sheetId="12" r:id="rId11"/>
    <sheet name="2025" sheetId="13" r:id="rId12"/>
    <sheet name="2026" sheetId="14" r:id="rId13"/>
    <sheet name="all" sheetId="8" r:id="rId14"/>
  </sheets>
  <definedNames>
    <definedName name="_xlnm._FilterDatabase" localSheetId="13" hidden="1">all!$A$2:$Q$261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582" i="8" l="1"/>
  <c r="M582" i="8"/>
  <c r="L582" i="8"/>
  <c r="K582" i="8"/>
  <c r="J582" i="8"/>
  <c r="I582" i="8"/>
  <c r="H582" i="8"/>
  <c r="G582" i="8"/>
  <c r="F582" i="8"/>
  <c r="E582" i="8"/>
  <c r="D582" i="8"/>
  <c r="C582" i="8"/>
  <c r="O582" i="8" s="1"/>
  <c r="N581" i="8"/>
  <c r="M581" i="8"/>
  <c r="O581" i="8" s="1"/>
  <c r="L581" i="8"/>
  <c r="K581" i="8"/>
  <c r="J581" i="8"/>
  <c r="I581" i="8"/>
  <c r="H581" i="8"/>
  <c r="G581" i="8"/>
  <c r="F581" i="8"/>
  <c r="E581" i="8"/>
  <c r="D581" i="8"/>
  <c r="C581" i="8"/>
  <c r="N580" i="8"/>
  <c r="M580" i="8"/>
  <c r="L580" i="8"/>
  <c r="K580" i="8"/>
  <c r="J580" i="8"/>
  <c r="O580" i="8" s="1"/>
  <c r="I580" i="8"/>
  <c r="H580" i="8"/>
  <c r="G580" i="8"/>
  <c r="F580" i="8"/>
  <c r="E580" i="8"/>
  <c r="D580" i="8"/>
  <c r="C580" i="8"/>
  <c r="N579" i="8"/>
  <c r="M579" i="8"/>
  <c r="L579" i="8"/>
  <c r="K579" i="8"/>
  <c r="J579" i="8"/>
  <c r="I579" i="8"/>
  <c r="H579" i="8"/>
  <c r="G579" i="8"/>
  <c r="F579" i="8"/>
  <c r="E579" i="8"/>
  <c r="D579" i="8"/>
  <c r="C579" i="8"/>
  <c r="O579" i="8" s="1"/>
  <c r="N578" i="8"/>
  <c r="M578" i="8"/>
  <c r="O578" i="8" s="1"/>
  <c r="L578" i="8"/>
  <c r="K578" i="8"/>
  <c r="J578" i="8"/>
  <c r="I578" i="8"/>
  <c r="H578" i="8"/>
  <c r="G578" i="8"/>
  <c r="F578" i="8"/>
  <c r="E578" i="8"/>
  <c r="D578" i="8"/>
  <c r="C578" i="8"/>
  <c r="N577" i="8"/>
  <c r="M577" i="8"/>
  <c r="L577" i="8"/>
  <c r="K577" i="8"/>
  <c r="J577" i="8"/>
  <c r="O577" i="8" s="1"/>
  <c r="I577" i="8"/>
  <c r="H577" i="8"/>
  <c r="G577" i="8"/>
  <c r="F577" i="8"/>
  <c r="E577" i="8"/>
  <c r="D577" i="8"/>
  <c r="C577" i="8"/>
  <c r="N576" i="8"/>
  <c r="M576" i="8"/>
  <c r="L576" i="8"/>
  <c r="K576" i="8"/>
  <c r="J576" i="8"/>
  <c r="I576" i="8"/>
  <c r="H576" i="8"/>
  <c r="G576" i="8"/>
  <c r="F576" i="8"/>
  <c r="E576" i="8"/>
  <c r="D576" i="8"/>
  <c r="C576" i="8"/>
  <c r="O576" i="8" s="1"/>
  <c r="N575" i="8"/>
  <c r="M575" i="8"/>
  <c r="O575" i="8" s="1"/>
  <c r="L575" i="8"/>
  <c r="K575" i="8"/>
  <c r="J575" i="8"/>
  <c r="I575" i="8"/>
  <c r="H575" i="8"/>
  <c r="G575" i="8"/>
  <c r="F575" i="8"/>
  <c r="E575" i="8"/>
  <c r="D575" i="8"/>
  <c r="C575" i="8"/>
  <c r="N574" i="8"/>
  <c r="M574" i="8"/>
  <c r="L574" i="8"/>
  <c r="K574" i="8"/>
  <c r="J574" i="8"/>
  <c r="I574" i="8"/>
  <c r="H574" i="8"/>
  <c r="G574" i="8"/>
  <c r="F574" i="8"/>
  <c r="E574" i="8"/>
  <c r="O574" i="8" s="1"/>
  <c r="D574" i="8"/>
  <c r="C574" i="8"/>
  <c r="N573" i="8"/>
  <c r="M573" i="8"/>
  <c r="L573" i="8"/>
  <c r="K573" i="8"/>
  <c r="J573" i="8"/>
  <c r="I573" i="8"/>
  <c r="H573" i="8"/>
  <c r="G573" i="8"/>
  <c r="F573" i="8"/>
  <c r="E573" i="8"/>
  <c r="D573" i="8"/>
  <c r="C573" i="8"/>
  <c r="O573" i="8" s="1"/>
  <c r="N572" i="8"/>
  <c r="M572" i="8"/>
  <c r="O572" i="8" s="1"/>
  <c r="L572" i="8"/>
  <c r="K572" i="8"/>
  <c r="J572" i="8"/>
  <c r="I572" i="8"/>
  <c r="H572" i="8"/>
  <c r="G572" i="8"/>
  <c r="F572" i="8"/>
  <c r="E572" i="8"/>
  <c r="D572" i="8"/>
  <c r="C572" i="8"/>
  <c r="N571" i="8"/>
  <c r="M571" i="8"/>
  <c r="L571" i="8"/>
  <c r="K571" i="8"/>
  <c r="J571" i="8"/>
  <c r="O571" i="8" s="1"/>
  <c r="I571" i="8"/>
  <c r="H571" i="8"/>
  <c r="G571" i="8"/>
  <c r="F571" i="8"/>
  <c r="E571" i="8"/>
  <c r="D571" i="8"/>
  <c r="C571" i="8"/>
  <c r="N570" i="8"/>
  <c r="M570" i="8"/>
  <c r="L570" i="8"/>
  <c r="K570" i="8"/>
  <c r="J570" i="8"/>
  <c r="I570" i="8"/>
  <c r="H570" i="8"/>
  <c r="G570" i="8"/>
  <c r="F570" i="8"/>
  <c r="E570" i="8"/>
  <c r="D570" i="8"/>
  <c r="C570" i="8"/>
  <c r="O570" i="8" s="1"/>
  <c r="N569" i="8"/>
  <c r="M569" i="8"/>
  <c r="O569" i="8" s="1"/>
  <c r="L569" i="8"/>
  <c r="K569" i="8"/>
  <c r="J569" i="8"/>
  <c r="I569" i="8"/>
  <c r="H569" i="8"/>
  <c r="G569" i="8"/>
  <c r="F569" i="8"/>
  <c r="E569" i="8"/>
  <c r="D569" i="8"/>
  <c r="C569" i="8"/>
  <c r="N568" i="8"/>
  <c r="M568" i="8"/>
  <c r="L568" i="8"/>
  <c r="K568" i="8"/>
  <c r="J568" i="8"/>
  <c r="I568" i="8"/>
  <c r="H568" i="8"/>
  <c r="G568" i="8"/>
  <c r="F568" i="8"/>
  <c r="E568" i="8"/>
  <c r="O568" i="8" s="1"/>
  <c r="D568" i="8"/>
  <c r="C568" i="8"/>
  <c r="N567" i="8"/>
  <c r="M567" i="8"/>
  <c r="L567" i="8"/>
  <c r="K567" i="8"/>
  <c r="J567" i="8"/>
  <c r="I567" i="8"/>
  <c r="H567" i="8"/>
  <c r="G567" i="8"/>
  <c r="F567" i="8"/>
  <c r="E567" i="8"/>
  <c r="D567" i="8"/>
  <c r="C567" i="8"/>
  <c r="O567" i="8" s="1"/>
  <c r="N566" i="8"/>
  <c r="M566" i="8"/>
  <c r="L566" i="8"/>
  <c r="K566" i="8"/>
  <c r="J566" i="8"/>
  <c r="I566" i="8"/>
  <c r="H566" i="8"/>
  <c r="O566" i="8" s="1"/>
  <c r="G566" i="8"/>
  <c r="F566" i="8"/>
  <c r="E566" i="8"/>
  <c r="D566" i="8"/>
  <c r="C566" i="8"/>
  <c r="N565" i="8"/>
  <c r="M565" i="8"/>
  <c r="L565" i="8"/>
  <c r="K565" i="8"/>
  <c r="J565" i="8"/>
  <c r="I565" i="8"/>
  <c r="H565" i="8"/>
  <c r="G565" i="8"/>
  <c r="F565" i="8"/>
  <c r="E565" i="8"/>
  <c r="O565" i="8" s="1"/>
  <c r="D565" i="8"/>
  <c r="C565" i="8"/>
  <c r="N564" i="8"/>
  <c r="M564" i="8"/>
  <c r="L564" i="8"/>
  <c r="K564" i="8"/>
  <c r="J564" i="8"/>
  <c r="I564" i="8"/>
  <c r="H564" i="8"/>
  <c r="G564" i="8"/>
  <c r="F564" i="8"/>
  <c r="E564" i="8"/>
  <c r="D564" i="8"/>
  <c r="C564" i="8"/>
  <c r="O564" i="8" s="1"/>
  <c r="N563" i="8"/>
  <c r="M563" i="8"/>
  <c r="O563" i="8" s="1"/>
  <c r="L563" i="8"/>
  <c r="K563" i="8"/>
  <c r="J563" i="8"/>
  <c r="I563" i="8"/>
  <c r="H563" i="8"/>
  <c r="G563" i="8"/>
  <c r="F563" i="8"/>
  <c r="E563" i="8"/>
  <c r="D563" i="8"/>
  <c r="C563" i="8"/>
  <c r="N562" i="8"/>
  <c r="M562" i="8"/>
  <c r="L562" i="8"/>
  <c r="K562" i="8"/>
  <c r="J562" i="8"/>
  <c r="I562" i="8"/>
  <c r="H562" i="8"/>
  <c r="G562" i="8"/>
  <c r="F562" i="8"/>
  <c r="E562" i="8"/>
  <c r="O562" i="8" s="1"/>
  <c r="D562" i="8"/>
  <c r="C562" i="8"/>
  <c r="N561" i="8"/>
  <c r="M561" i="8"/>
  <c r="L561" i="8"/>
  <c r="K561" i="8"/>
  <c r="J561" i="8"/>
  <c r="I561" i="8"/>
  <c r="H561" i="8"/>
  <c r="G561" i="8"/>
  <c r="F561" i="8"/>
  <c r="E561" i="8"/>
  <c r="D561" i="8"/>
  <c r="C561" i="8"/>
  <c r="O561" i="8" s="1"/>
  <c r="N560" i="8"/>
  <c r="M560" i="8"/>
  <c r="O560" i="8" s="1"/>
  <c r="L560" i="8"/>
  <c r="K560" i="8"/>
  <c r="J560" i="8"/>
  <c r="I560" i="8"/>
  <c r="H560" i="8"/>
  <c r="G560" i="8"/>
  <c r="F560" i="8"/>
  <c r="E560" i="8"/>
  <c r="D560" i="8"/>
  <c r="C560" i="8"/>
  <c r="N559" i="8"/>
  <c r="M559" i="8"/>
  <c r="L559" i="8"/>
  <c r="K559" i="8"/>
  <c r="J559" i="8"/>
  <c r="O559" i="8" s="1"/>
  <c r="I559" i="8"/>
  <c r="H559" i="8"/>
  <c r="G559" i="8"/>
  <c r="F559" i="8"/>
  <c r="E559" i="8"/>
  <c r="D559" i="8"/>
  <c r="C559" i="8"/>
  <c r="N558" i="8"/>
  <c r="M558" i="8"/>
  <c r="L558" i="8"/>
  <c r="K558" i="8"/>
  <c r="J558" i="8"/>
  <c r="I558" i="8"/>
  <c r="H558" i="8"/>
  <c r="G558" i="8"/>
  <c r="F558" i="8"/>
  <c r="E558" i="8"/>
  <c r="D558" i="8"/>
  <c r="C558" i="8"/>
  <c r="O558" i="8" s="1"/>
  <c r="N557" i="8"/>
  <c r="M557" i="8"/>
  <c r="O557" i="8" s="1"/>
  <c r="L557" i="8"/>
  <c r="K557" i="8"/>
  <c r="J557" i="8"/>
  <c r="I557" i="8"/>
  <c r="H557" i="8"/>
  <c r="G557" i="8"/>
  <c r="F557" i="8"/>
  <c r="E557" i="8"/>
  <c r="D557" i="8"/>
  <c r="C557" i="8"/>
  <c r="N556" i="8"/>
  <c r="M556" i="8"/>
  <c r="L556" i="8"/>
  <c r="K556" i="8"/>
  <c r="J556" i="8"/>
  <c r="O556" i="8" s="1"/>
  <c r="I556" i="8"/>
  <c r="H556" i="8"/>
  <c r="G556" i="8"/>
  <c r="F556" i="8"/>
  <c r="E556" i="8"/>
  <c r="D556" i="8"/>
  <c r="C556" i="8"/>
  <c r="N555" i="8"/>
  <c r="M555" i="8"/>
  <c r="L555" i="8"/>
  <c r="K555" i="8"/>
  <c r="J555" i="8"/>
  <c r="I555" i="8"/>
  <c r="H555" i="8"/>
  <c r="G555" i="8"/>
  <c r="F555" i="8"/>
  <c r="E555" i="8"/>
  <c r="D555" i="8"/>
  <c r="C555" i="8"/>
  <c r="O555" i="8" s="1"/>
  <c r="N554" i="8"/>
  <c r="M554" i="8"/>
  <c r="O554" i="8" s="1"/>
  <c r="L554" i="8"/>
  <c r="K554" i="8"/>
  <c r="J554" i="8"/>
  <c r="I554" i="8"/>
  <c r="H554" i="8"/>
  <c r="G554" i="8"/>
  <c r="F554" i="8"/>
  <c r="E554" i="8"/>
  <c r="D554" i="8"/>
  <c r="C554" i="8"/>
  <c r="N553" i="8"/>
  <c r="M553" i="8"/>
  <c r="L553" i="8"/>
  <c r="K553" i="8"/>
  <c r="J553" i="8"/>
  <c r="I553" i="8"/>
  <c r="H553" i="8"/>
  <c r="G553" i="8"/>
  <c r="F553" i="8"/>
  <c r="O553" i="8" s="1"/>
  <c r="E553" i="8"/>
  <c r="D553" i="8"/>
  <c r="C553" i="8"/>
  <c r="N552" i="8"/>
  <c r="M552" i="8"/>
  <c r="L552" i="8"/>
  <c r="K552" i="8"/>
  <c r="J552" i="8"/>
  <c r="I552" i="8"/>
  <c r="H552" i="8"/>
  <c r="G552" i="8"/>
  <c r="F552" i="8"/>
  <c r="E552" i="8"/>
  <c r="D552" i="8"/>
  <c r="C552" i="8"/>
  <c r="O552" i="8" s="1"/>
  <c r="N551" i="8"/>
  <c r="M551" i="8"/>
  <c r="O551" i="8" s="1"/>
  <c r="L551" i="8"/>
  <c r="K551" i="8"/>
  <c r="J551" i="8"/>
  <c r="I551" i="8"/>
  <c r="H551" i="8"/>
  <c r="G551" i="8"/>
  <c r="F551" i="8"/>
  <c r="E551" i="8"/>
  <c r="D551" i="8"/>
  <c r="C551" i="8"/>
  <c r="N550" i="8"/>
  <c r="M550" i="8"/>
  <c r="L550" i="8"/>
  <c r="K550" i="8"/>
  <c r="J550" i="8"/>
  <c r="I550" i="8"/>
  <c r="H550" i="8"/>
  <c r="G550" i="8"/>
  <c r="F550" i="8"/>
  <c r="E550" i="8"/>
  <c r="O550" i="8" s="1"/>
  <c r="D550" i="8"/>
  <c r="C550" i="8"/>
  <c r="N549" i="8"/>
  <c r="M549" i="8"/>
  <c r="L549" i="8"/>
  <c r="K549" i="8"/>
  <c r="J549" i="8"/>
  <c r="I549" i="8"/>
  <c r="H549" i="8"/>
  <c r="G549" i="8"/>
  <c r="F549" i="8"/>
  <c r="E549" i="8"/>
  <c r="D549" i="8"/>
  <c r="C549" i="8"/>
  <c r="O549" i="8" s="1"/>
  <c r="N548" i="8"/>
  <c r="M548" i="8"/>
  <c r="O548" i="8" s="1"/>
  <c r="L548" i="8"/>
  <c r="K548" i="8"/>
  <c r="J548" i="8"/>
  <c r="I548" i="8"/>
  <c r="H548" i="8"/>
  <c r="G548" i="8"/>
  <c r="F548" i="8"/>
  <c r="E548" i="8"/>
  <c r="D548" i="8"/>
  <c r="C548" i="8"/>
  <c r="N547" i="8"/>
  <c r="M547" i="8"/>
  <c r="L547" i="8"/>
  <c r="K547" i="8"/>
  <c r="J547" i="8"/>
  <c r="I547" i="8"/>
  <c r="H547" i="8"/>
  <c r="G547" i="8"/>
  <c r="F547" i="8"/>
  <c r="O547" i="8" s="1"/>
  <c r="E547" i="8"/>
  <c r="D547" i="8"/>
  <c r="C547" i="8"/>
  <c r="N546" i="8"/>
  <c r="M546" i="8"/>
  <c r="L546" i="8"/>
  <c r="K546" i="8"/>
  <c r="J546" i="8"/>
  <c r="I546" i="8"/>
  <c r="H546" i="8"/>
  <c r="G546" i="8"/>
  <c r="F546" i="8"/>
  <c r="E546" i="8"/>
  <c r="D546" i="8"/>
  <c r="C546" i="8"/>
  <c r="O546" i="8" s="1"/>
  <c r="N545" i="8"/>
  <c r="M545" i="8"/>
  <c r="O545" i="8" s="1"/>
  <c r="L545" i="8"/>
  <c r="K545" i="8"/>
  <c r="J545" i="8"/>
  <c r="I545" i="8"/>
  <c r="H545" i="8"/>
  <c r="G545" i="8"/>
  <c r="F545" i="8"/>
  <c r="E545" i="8"/>
  <c r="D545" i="8"/>
  <c r="C545" i="8"/>
  <c r="N544" i="8"/>
  <c r="M544" i="8"/>
  <c r="L544" i="8"/>
  <c r="K544" i="8"/>
  <c r="J544" i="8"/>
  <c r="O544" i="8" s="1"/>
  <c r="I544" i="8"/>
  <c r="H544" i="8"/>
  <c r="G544" i="8"/>
  <c r="F544" i="8"/>
  <c r="E544" i="8"/>
  <c r="D544" i="8"/>
  <c r="C544" i="8"/>
  <c r="N543" i="8"/>
  <c r="M543" i="8"/>
  <c r="L543" i="8"/>
  <c r="K543" i="8"/>
  <c r="J543" i="8"/>
  <c r="I543" i="8"/>
  <c r="H543" i="8"/>
  <c r="G543" i="8"/>
  <c r="F543" i="8"/>
  <c r="E543" i="8"/>
  <c r="D543" i="8"/>
  <c r="C543" i="8"/>
  <c r="O543" i="8" s="1"/>
  <c r="N542" i="8"/>
  <c r="M542" i="8"/>
  <c r="L542" i="8"/>
  <c r="K542" i="8"/>
  <c r="J542" i="8"/>
  <c r="I542" i="8"/>
  <c r="H542" i="8"/>
  <c r="G542" i="8"/>
  <c r="F542" i="8"/>
  <c r="E542" i="8"/>
  <c r="D542" i="8"/>
  <c r="C542" i="8"/>
  <c r="N541" i="8"/>
  <c r="M541" i="8"/>
  <c r="L541" i="8"/>
  <c r="K541" i="8"/>
  <c r="J541" i="8"/>
  <c r="I541" i="8"/>
  <c r="H541" i="8"/>
  <c r="G541" i="8"/>
  <c r="F541" i="8"/>
  <c r="E541" i="8"/>
  <c r="D541" i="8"/>
  <c r="C541" i="8"/>
  <c r="N540" i="8"/>
  <c r="M540" i="8"/>
  <c r="L540" i="8"/>
  <c r="K540" i="8"/>
  <c r="J540" i="8"/>
  <c r="I540" i="8"/>
  <c r="H540" i="8"/>
  <c r="G540" i="8"/>
  <c r="F540" i="8"/>
  <c r="E540" i="8"/>
  <c r="D540" i="8"/>
  <c r="C540" i="8"/>
  <c r="N539" i="8"/>
  <c r="M539" i="8"/>
  <c r="L539" i="8"/>
  <c r="K539" i="8"/>
  <c r="J539" i="8"/>
  <c r="I539" i="8"/>
  <c r="H539" i="8"/>
  <c r="G539" i="8"/>
  <c r="F539" i="8"/>
  <c r="E539" i="8"/>
  <c r="D539" i="8"/>
  <c r="C539" i="8"/>
  <c r="N538" i="8"/>
  <c r="M538" i="8"/>
  <c r="L538" i="8"/>
  <c r="K538" i="8"/>
  <c r="J538" i="8"/>
  <c r="O538" i="8" s="1"/>
  <c r="I538" i="8"/>
  <c r="H538" i="8"/>
  <c r="G538" i="8"/>
  <c r="F538" i="8"/>
  <c r="E538" i="8"/>
  <c r="D538" i="8"/>
  <c r="C538" i="8"/>
  <c r="Q538" i="8"/>
  <c r="O540" i="14"/>
  <c r="O539" i="14"/>
  <c r="O538" i="14"/>
  <c r="Q577" i="8"/>
  <c r="Q580" i="8"/>
  <c r="Q556" i="8"/>
  <c r="Q559" i="8"/>
  <c r="Q562" i="8"/>
  <c r="Q565" i="8"/>
  <c r="Q568" i="8"/>
  <c r="Q571" i="8"/>
  <c r="Q574" i="8"/>
  <c r="Q529" i="8"/>
  <c r="Q532" i="8"/>
  <c r="Q535" i="8"/>
  <c r="Q541" i="8"/>
  <c r="Q544" i="8"/>
  <c r="Q547" i="8"/>
  <c r="Q550" i="8"/>
  <c r="Q553" i="8"/>
  <c r="Q502" i="8"/>
  <c r="Q505" i="8"/>
  <c r="Q508" i="8"/>
  <c r="Q511" i="8"/>
  <c r="Q514" i="8"/>
  <c r="Q517" i="8"/>
  <c r="Q520" i="8"/>
  <c r="Q523" i="8"/>
  <c r="Q526" i="8"/>
  <c r="Q463" i="8"/>
  <c r="Q466" i="8"/>
  <c r="Q469" i="8"/>
  <c r="Q472" i="8"/>
  <c r="Q475" i="8"/>
  <c r="Q478" i="8"/>
  <c r="Q481" i="8"/>
  <c r="Q484" i="8"/>
  <c r="Q487" i="8"/>
  <c r="Q490" i="8"/>
  <c r="Q493" i="8"/>
  <c r="Q496" i="8"/>
  <c r="Q499" i="8"/>
  <c r="Q424" i="8"/>
  <c r="Q427" i="8"/>
  <c r="Q430" i="8"/>
  <c r="Q433" i="8"/>
  <c r="Q436" i="8"/>
  <c r="Q439" i="8"/>
  <c r="Q442" i="8"/>
  <c r="Q445" i="8"/>
  <c r="Q448" i="8"/>
  <c r="Q451" i="8"/>
  <c r="Q454" i="8"/>
  <c r="Q457" i="8"/>
  <c r="Q460" i="8"/>
  <c r="Q394" i="8"/>
  <c r="Q397" i="8"/>
  <c r="Q400" i="8"/>
  <c r="Q403" i="8"/>
  <c r="Q406" i="8"/>
  <c r="Q409" i="8"/>
  <c r="Q412" i="8"/>
  <c r="Q415" i="8"/>
  <c r="Q418" i="8"/>
  <c r="Q421" i="8"/>
  <c r="Q376" i="8"/>
  <c r="Q379" i="8"/>
  <c r="Q382" i="8"/>
  <c r="Q385" i="8"/>
  <c r="Q388" i="8"/>
  <c r="Q391" i="8"/>
  <c r="Q361" i="8"/>
  <c r="Q364" i="8"/>
  <c r="Q367" i="8"/>
  <c r="Q370" i="8"/>
  <c r="Q373" i="8"/>
  <c r="Q343" i="8"/>
  <c r="Q346" i="8"/>
  <c r="Q349" i="8"/>
  <c r="Q352" i="8"/>
  <c r="Q355" i="8"/>
  <c r="Q358" i="8"/>
  <c r="Q331" i="8"/>
  <c r="Q334" i="8"/>
  <c r="Q337" i="8"/>
  <c r="Q340" i="8"/>
  <c r="Q325" i="8"/>
  <c r="Q328" i="8"/>
  <c r="Q319" i="8"/>
  <c r="Q322" i="8"/>
  <c r="Q316" i="8"/>
  <c r="Q13" i="8"/>
  <c r="Q16" i="8"/>
  <c r="Q19" i="8"/>
  <c r="Q22" i="8"/>
  <c r="Q25" i="8"/>
  <c r="Q28" i="8"/>
  <c r="Q31" i="8"/>
  <c r="Q34" i="8"/>
  <c r="Q37" i="8"/>
  <c r="Q40" i="8"/>
  <c r="Q43" i="8"/>
  <c r="Q46" i="8"/>
  <c r="Q49" i="8"/>
  <c r="Q52" i="8"/>
  <c r="Q55" i="8"/>
  <c r="Q58" i="8"/>
  <c r="Q61" i="8"/>
  <c r="Q64" i="8"/>
  <c r="Q67" i="8"/>
  <c r="Q70" i="8"/>
  <c r="Q73" i="8"/>
  <c r="Q76" i="8"/>
  <c r="Q79" i="8"/>
  <c r="Q82" i="8"/>
  <c r="Q85" i="8"/>
  <c r="Q88" i="8"/>
  <c r="Q91" i="8"/>
  <c r="Q94" i="8"/>
  <c r="Q97" i="8"/>
  <c r="Q100" i="8"/>
  <c r="Q103" i="8"/>
  <c r="Q106" i="8"/>
  <c r="Q109" i="8"/>
  <c r="Q112" i="8"/>
  <c r="Q115" i="8"/>
  <c r="Q118" i="8"/>
  <c r="Q121" i="8"/>
  <c r="Q124" i="8"/>
  <c r="Q127" i="8"/>
  <c r="Q130" i="8"/>
  <c r="Q133" i="8"/>
  <c r="Q136" i="8"/>
  <c r="Q139" i="8"/>
  <c r="Q142" i="8"/>
  <c r="Q145" i="8"/>
  <c r="Q148" i="8"/>
  <c r="Q151" i="8"/>
  <c r="Q154" i="8"/>
  <c r="Q157" i="8"/>
  <c r="Q160" i="8"/>
  <c r="Q163" i="8"/>
  <c r="Q166" i="8"/>
  <c r="Q169" i="8"/>
  <c r="Q172" i="8"/>
  <c r="Q175" i="8"/>
  <c r="Q178" i="8"/>
  <c r="Q181" i="8"/>
  <c r="Q184" i="8"/>
  <c r="Q187" i="8"/>
  <c r="Q190" i="8"/>
  <c r="Q193" i="8"/>
  <c r="Q196" i="8"/>
  <c r="Q199" i="8"/>
  <c r="Q202" i="8"/>
  <c r="Q205" i="8"/>
  <c r="Q208" i="8"/>
  <c r="Q211" i="8"/>
  <c r="Q214" i="8"/>
  <c r="Q217" i="8"/>
  <c r="Q220" i="8"/>
  <c r="Q223" i="8"/>
  <c r="Q226" i="8"/>
  <c r="Q229" i="8"/>
  <c r="Q232" i="8"/>
  <c r="Q235" i="8"/>
  <c r="Q238" i="8"/>
  <c r="Q241" i="8"/>
  <c r="Q244" i="8"/>
  <c r="Q247" i="8"/>
  <c r="Q250" i="8"/>
  <c r="Q253" i="8"/>
  <c r="Q256" i="8"/>
  <c r="Q259" i="8"/>
  <c r="Q262" i="8"/>
  <c r="Q265" i="8"/>
  <c r="Q268" i="8"/>
  <c r="Q271" i="8"/>
  <c r="Q274" i="8"/>
  <c r="Q277" i="8"/>
  <c r="Q280" i="8"/>
  <c r="Q283" i="8"/>
  <c r="Q286" i="8"/>
  <c r="Q289" i="8"/>
  <c r="Q292" i="8"/>
  <c r="Q295" i="8"/>
  <c r="Q298" i="8"/>
  <c r="Q301" i="8"/>
  <c r="Q304" i="8"/>
  <c r="Q307" i="8"/>
  <c r="Q310" i="8"/>
  <c r="Q313" i="8"/>
  <c r="Q7" i="8"/>
  <c r="Q10" i="8"/>
  <c r="Q4" i="8"/>
  <c r="O546" i="14"/>
  <c r="O545" i="14"/>
  <c r="O544" i="14"/>
  <c r="O543" i="14"/>
  <c r="O542" i="14"/>
  <c r="O541" i="14"/>
  <c r="N537" i="8"/>
  <c r="M537" i="8"/>
  <c r="L537" i="8"/>
  <c r="K537" i="8"/>
  <c r="J537" i="8"/>
  <c r="I537" i="8"/>
  <c r="H537" i="8"/>
  <c r="G537" i="8"/>
  <c r="F537" i="8"/>
  <c r="E537" i="8"/>
  <c r="D537" i="8"/>
  <c r="C537" i="8"/>
  <c r="N536" i="8"/>
  <c r="M536" i="8"/>
  <c r="L536" i="8"/>
  <c r="K536" i="8"/>
  <c r="J536" i="8"/>
  <c r="I536" i="8"/>
  <c r="H536" i="8"/>
  <c r="G536" i="8"/>
  <c r="F536" i="8"/>
  <c r="E536" i="8"/>
  <c r="D536" i="8"/>
  <c r="C536" i="8"/>
  <c r="N535" i="8"/>
  <c r="M535" i="8"/>
  <c r="L535" i="8"/>
  <c r="K535" i="8"/>
  <c r="J535" i="8"/>
  <c r="I535" i="8"/>
  <c r="H535" i="8"/>
  <c r="G535" i="8"/>
  <c r="F535" i="8"/>
  <c r="E535" i="8"/>
  <c r="D535" i="8"/>
  <c r="C535" i="8"/>
  <c r="N534" i="8"/>
  <c r="M534" i="8"/>
  <c r="L534" i="8"/>
  <c r="K534" i="8"/>
  <c r="J534" i="8"/>
  <c r="I534" i="8"/>
  <c r="H534" i="8"/>
  <c r="G534" i="8"/>
  <c r="F534" i="8"/>
  <c r="E534" i="8"/>
  <c r="D534" i="8"/>
  <c r="C534" i="8"/>
  <c r="N533" i="8"/>
  <c r="M533" i="8"/>
  <c r="L533" i="8"/>
  <c r="K533" i="8"/>
  <c r="J533" i="8"/>
  <c r="I533" i="8"/>
  <c r="H533" i="8"/>
  <c r="G533" i="8"/>
  <c r="F533" i="8"/>
  <c r="E533" i="8"/>
  <c r="D533" i="8"/>
  <c r="C533" i="8"/>
  <c r="N532" i="8"/>
  <c r="M532" i="8"/>
  <c r="L532" i="8"/>
  <c r="K532" i="8"/>
  <c r="J532" i="8"/>
  <c r="I532" i="8"/>
  <c r="H532" i="8"/>
  <c r="G532" i="8"/>
  <c r="F532" i="8"/>
  <c r="E532" i="8"/>
  <c r="D532" i="8"/>
  <c r="C532" i="8"/>
  <c r="N531" i="8"/>
  <c r="M531" i="8"/>
  <c r="L531" i="8"/>
  <c r="K531" i="8"/>
  <c r="J531" i="8"/>
  <c r="I531" i="8"/>
  <c r="H531" i="8"/>
  <c r="G531" i="8"/>
  <c r="F531" i="8"/>
  <c r="E531" i="8"/>
  <c r="D531" i="8"/>
  <c r="C531" i="8"/>
  <c r="N530" i="8"/>
  <c r="M530" i="8"/>
  <c r="L530" i="8"/>
  <c r="K530" i="8"/>
  <c r="J530" i="8"/>
  <c r="I530" i="8"/>
  <c r="H530" i="8"/>
  <c r="G530" i="8"/>
  <c r="F530" i="8"/>
  <c r="E530" i="8"/>
  <c r="D530" i="8"/>
  <c r="C530" i="8"/>
  <c r="N529" i="8"/>
  <c r="M529" i="8"/>
  <c r="L529" i="8"/>
  <c r="K529" i="8"/>
  <c r="J529" i="8"/>
  <c r="I529" i="8"/>
  <c r="H529" i="8"/>
  <c r="G529" i="8"/>
  <c r="F529" i="8"/>
  <c r="E529" i="8"/>
  <c r="D529" i="8"/>
  <c r="C529" i="8"/>
  <c r="N528" i="8"/>
  <c r="M528" i="8"/>
  <c r="L528" i="8"/>
  <c r="K528" i="8"/>
  <c r="J528" i="8"/>
  <c r="I528" i="8"/>
  <c r="H528" i="8"/>
  <c r="G528" i="8"/>
  <c r="F528" i="8"/>
  <c r="E528" i="8"/>
  <c r="D528" i="8"/>
  <c r="C528" i="8"/>
  <c r="N527" i="8"/>
  <c r="M527" i="8"/>
  <c r="L527" i="8"/>
  <c r="K527" i="8"/>
  <c r="J527" i="8"/>
  <c r="I527" i="8"/>
  <c r="H527" i="8"/>
  <c r="G527" i="8"/>
  <c r="F527" i="8"/>
  <c r="E527" i="8"/>
  <c r="D527" i="8"/>
  <c r="C527" i="8"/>
  <c r="N526" i="8"/>
  <c r="M526" i="8"/>
  <c r="L526" i="8"/>
  <c r="K526" i="8"/>
  <c r="J526" i="8"/>
  <c r="I526" i="8"/>
  <c r="H526" i="8"/>
  <c r="G526" i="8"/>
  <c r="F526" i="8"/>
  <c r="E526" i="8"/>
  <c r="D526" i="8"/>
  <c r="C526" i="8"/>
  <c r="N525" i="8"/>
  <c r="M525" i="8"/>
  <c r="L525" i="8"/>
  <c r="K525" i="8"/>
  <c r="J525" i="8"/>
  <c r="I525" i="8"/>
  <c r="H525" i="8"/>
  <c r="G525" i="8"/>
  <c r="F525" i="8"/>
  <c r="E525" i="8"/>
  <c r="D525" i="8"/>
  <c r="C525" i="8"/>
  <c r="N524" i="8"/>
  <c r="M524" i="8"/>
  <c r="L524" i="8"/>
  <c r="K524" i="8"/>
  <c r="J524" i="8"/>
  <c r="I524" i="8"/>
  <c r="H524" i="8"/>
  <c r="G524" i="8"/>
  <c r="F524" i="8"/>
  <c r="E524" i="8"/>
  <c r="D524" i="8"/>
  <c r="C524" i="8"/>
  <c r="N523" i="8"/>
  <c r="M523" i="8"/>
  <c r="L523" i="8"/>
  <c r="K523" i="8"/>
  <c r="J523" i="8"/>
  <c r="I523" i="8"/>
  <c r="H523" i="8"/>
  <c r="G523" i="8"/>
  <c r="F523" i="8"/>
  <c r="E523" i="8"/>
  <c r="D523" i="8"/>
  <c r="C523" i="8"/>
  <c r="N522" i="8"/>
  <c r="M522" i="8"/>
  <c r="L522" i="8"/>
  <c r="K522" i="8"/>
  <c r="J522" i="8"/>
  <c r="I522" i="8"/>
  <c r="H522" i="8"/>
  <c r="G522" i="8"/>
  <c r="F522" i="8"/>
  <c r="E522" i="8"/>
  <c r="D522" i="8"/>
  <c r="C522" i="8"/>
  <c r="N521" i="8"/>
  <c r="M521" i="8"/>
  <c r="L521" i="8"/>
  <c r="K521" i="8"/>
  <c r="J521" i="8"/>
  <c r="I521" i="8"/>
  <c r="H521" i="8"/>
  <c r="G521" i="8"/>
  <c r="F521" i="8"/>
  <c r="E521" i="8"/>
  <c r="D521" i="8"/>
  <c r="C521" i="8"/>
  <c r="N520" i="8"/>
  <c r="M520" i="8"/>
  <c r="L520" i="8"/>
  <c r="K520" i="8"/>
  <c r="J520" i="8"/>
  <c r="I520" i="8"/>
  <c r="H520" i="8"/>
  <c r="G520" i="8"/>
  <c r="F520" i="8"/>
  <c r="E520" i="8"/>
  <c r="D520" i="8"/>
  <c r="C520" i="8"/>
  <c r="N519" i="8"/>
  <c r="M519" i="8"/>
  <c r="L519" i="8"/>
  <c r="K519" i="8"/>
  <c r="J519" i="8"/>
  <c r="I519" i="8"/>
  <c r="H519" i="8"/>
  <c r="G519" i="8"/>
  <c r="F519" i="8"/>
  <c r="E519" i="8"/>
  <c r="D519" i="8"/>
  <c r="C519" i="8"/>
  <c r="N518" i="8"/>
  <c r="M518" i="8"/>
  <c r="L518" i="8"/>
  <c r="K518" i="8"/>
  <c r="J518" i="8"/>
  <c r="I518" i="8"/>
  <c r="H518" i="8"/>
  <c r="G518" i="8"/>
  <c r="F518" i="8"/>
  <c r="E518" i="8"/>
  <c r="D518" i="8"/>
  <c r="C518" i="8"/>
  <c r="N517" i="8"/>
  <c r="M517" i="8"/>
  <c r="L517" i="8"/>
  <c r="K517" i="8"/>
  <c r="J517" i="8"/>
  <c r="I517" i="8"/>
  <c r="H517" i="8"/>
  <c r="G517" i="8"/>
  <c r="F517" i="8"/>
  <c r="E517" i="8"/>
  <c r="D517" i="8"/>
  <c r="C517" i="8"/>
  <c r="N516" i="8"/>
  <c r="M516" i="8"/>
  <c r="L516" i="8"/>
  <c r="K516" i="8"/>
  <c r="J516" i="8"/>
  <c r="I516" i="8"/>
  <c r="H516" i="8"/>
  <c r="G516" i="8"/>
  <c r="F516" i="8"/>
  <c r="E516" i="8"/>
  <c r="D516" i="8"/>
  <c r="C516" i="8"/>
  <c r="N515" i="8"/>
  <c r="M515" i="8"/>
  <c r="L515" i="8"/>
  <c r="K515" i="8"/>
  <c r="J515" i="8"/>
  <c r="I515" i="8"/>
  <c r="H515" i="8"/>
  <c r="G515" i="8"/>
  <c r="F515" i="8"/>
  <c r="E515" i="8"/>
  <c r="D515" i="8"/>
  <c r="C515" i="8"/>
  <c r="N514" i="8"/>
  <c r="M514" i="8"/>
  <c r="L514" i="8"/>
  <c r="K514" i="8"/>
  <c r="J514" i="8"/>
  <c r="I514" i="8"/>
  <c r="H514" i="8"/>
  <c r="G514" i="8"/>
  <c r="F514" i="8"/>
  <c r="E514" i="8"/>
  <c r="D514" i="8"/>
  <c r="C514" i="8"/>
  <c r="N513" i="8"/>
  <c r="M513" i="8"/>
  <c r="L513" i="8"/>
  <c r="K513" i="8"/>
  <c r="J513" i="8"/>
  <c r="I513" i="8"/>
  <c r="H513" i="8"/>
  <c r="G513" i="8"/>
  <c r="F513" i="8"/>
  <c r="E513" i="8"/>
  <c r="D513" i="8"/>
  <c r="C513" i="8"/>
  <c r="N512" i="8"/>
  <c r="M512" i="8"/>
  <c r="L512" i="8"/>
  <c r="K512" i="8"/>
  <c r="J512" i="8"/>
  <c r="I512" i="8"/>
  <c r="H512" i="8"/>
  <c r="G512" i="8"/>
  <c r="F512" i="8"/>
  <c r="E512" i="8"/>
  <c r="D512" i="8"/>
  <c r="C512" i="8"/>
  <c r="N511" i="8"/>
  <c r="M511" i="8"/>
  <c r="L511" i="8"/>
  <c r="K511" i="8"/>
  <c r="J511" i="8"/>
  <c r="I511" i="8"/>
  <c r="H511" i="8"/>
  <c r="G511" i="8"/>
  <c r="F511" i="8"/>
  <c r="E511" i="8"/>
  <c r="D511" i="8"/>
  <c r="C511" i="8"/>
  <c r="N510" i="8"/>
  <c r="M510" i="8"/>
  <c r="L510" i="8"/>
  <c r="K510" i="8"/>
  <c r="J510" i="8"/>
  <c r="I510" i="8"/>
  <c r="H510" i="8"/>
  <c r="G510" i="8"/>
  <c r="F510" i="8"/>
  <c r="E510" i="8"/>
  <c r="D510" i="8"/>
  <c r="C510" i="8"/>
  <c r="N509" i="8"/>
  <c r="M509" i="8"/>
  <c r="L509" i="8"/>
  <c r="K509" i="8"/>
  <c r="J509" i="8"/>
  <c r="I509" i="8"/>
  <c r="H509" i="8"/>
  <c r="G509" i="8"/>
  <c r="F509" i="8"/>
  <c r="E509" i="8"/>
  <c r="D509" i="8"/>
  <c r="C509" i="8"/>
  <c r="N508" i="8"/>
  <c r="M508" i="8"/>
  <c r="L508" i="8"/>
  <c r="K508" i="8"/>
  <c r="J508" i="8"/>
  <c r="I508" i="8"/>
  <c r="H508" i="8"/>
  <c r="G508" i="8"/>
  <c r="F508" i="8"/>
  <c r="E508" i="8"/>
  <c r="D508" i="8"/>
  <c r="C508" i="8"/>
  <c r="N507" i="8"/>
  <c r="M507" i="8"/>
  <c r="L507" i="8"/>
  <c r="K507" i="8"/>
  <c r="J507" i="8"/>
  <c r="I507" i="8"/>
  <c r="H507" i="8"/>
  <c r="G507" i="8"/>
  <c r="F507" i="8"/>
  <c r="E507" i="8"/>
  <c r="D507" i="8"/>
  <c r="C507" i="8"/>
  <c r="N506" i="8"/>
  <c r="M506" i="8"/>
  <c r="L506" i="8"/>
  <c r="K506" i="8"/>
  <c r="J506" i="8"/>
  <c r="I506" i="8"/>
  <c r="H506" i="8"/>
  <c r="G506" i="8"/>
  <c r="F506" i="8"/>
  <c r="E506" i="8"/>
  <c r="D506" i="8"/>
  <c r="C506" i="8"/>
  <c r="N505" i="8"/>
  <c r="M505" i="8"/>
  <c r="L505" i="8"/>
  <c r="K505" i="8"/>
  <c r="J505" i="8"/>
  <c r="I505" i="8"/>
  <c r="H505" i="8"/>
  <c r="G505" i="8"/>
  <c r="F505" i="8"/>
  <c r="E505" i="8"/>
  <c r="D505" i="8"/>
  <c r="C505" i="8"/>
  <c r="N504" i="8"/>
  <c r="M504" i="8"/>
  <c r="L504" i="8"/>
  <c r="K504" i="8"/>
  <c r="J504" i="8"/>
  <c r="I504" i="8"/>
  <c r="H504" i="8"/>
  <c r="G504" i="8"/>
  <c r="F504" i="8"/>
  <c r="E504" i="8"/>
  <c r="D504" i="8"/>
  <c r="C504" i="8"/>
  <c r="N503" i="8"/>
  <c r="M503" i="8"/>
  <c r="L503" i="8"/>
  <c r="K503" i="8"/>
  <c r="J503" i="8"/>
  <c r="I503" i="8"/>
  <c r="H503" i="8"/>
  <c r="G503" i="8"/>
  <c r="F503" i="8"/>
  <c r="E503" i="8"/>
  <c r="D503" i="8"/>
  <c r="C503" i="8"/>
  <c r="N502" i="8"/>
  <c r="M502" i="8"/>
  <c r="L502" i="8"/>
  <c r="K502" i="8"/>
  <c r="J502" i="8"/>
  <c r="I502" i="8"/>
  <c r="H502" i="8"/>
  <c r="G502" i="8"/>
  <c r="F502" i="8"/>
  <c r="E502" i="8"/>
  <c r="D502" i="8"/>
  <c r="C502" i="8"/>
  <c r="N501" i="8"/>
  <c r="M501" i="8"/>
  <c r="L501" i="8"/>
  <c r="K501" i="8"/>
  <c r="J501" i="8"/>
  <c r="I501" i="8"/>
  <c r="H501" i="8"/>
  <c r="G501" i="8"/>
  <c r="F501" i="8"/>
  <c r="E501" i="8"/>
  <c r="D501" i="8"/>
  <c r="C501" i="8"/>
  <c r="N500" i="8"/>
  <c r="M500" i="8"/>
  <c r="L500" i="8"/>
  <c r="K500" i="8"/>
  <c r="J500" i="8"/>
  <c r="I500" i="8"/>
  <c r="H500" i="8"/>
  <c r="G500" i="8"/>
  <c r="F500" i="8"/>
  <c r="E500" i="8"/>
  <c r="D500" i="8"/>
  <c r="C500" i="8"/>
  <c r="N499" i="8"/>
  <c r="M499" i="8"/>
  <c r="L499" i="8"/>
  <c r="K499" i="8"/>
  <c r="J499" i="8"/>
  <c r="I499" i="8"/>
  <c r="H499" i="8"/>
  <c r="G499" i="8"/>
  <c r="F499" i="8"/>
  <c r="E499" i="8"/>
  <c r="D499" i="8"/>
  <c r="C499" i="8"/>
  <c r="O582" i="14"/>
  <c r="O581" i="14"/>
  <c r="O580" i="14"/>
  <c r="O579" i="14"/>
  <c r="O578" i="14"/>
  <c r="O577" i="14"/>
  <c r="O576" i="14"/>
  <c r="O575" i="14"/>
  <c r="O574" i="14"/>
  <c r="O573" i="14"/>
  <c r="O572" i="14"/>
  <c r="O571" i="14"/>
  <c r="O570" i="14"/>
  <c r="O569" i="14"/>
  <c r="O568" i="14"/>
  <c r="O567" i="14"/>
  <c r="O566" i="14"/>
  <c r="O565" i="14"/>
  <c r="O564" i="14"/>
  <c r="O563" i="14"/>
  <c r="O562" i="14"/>
  <c r="O561" i="14"/>
  <c r="O560" i="14"/>
  <c r="O559" i="14"/>
  <c r="O558" i="14"/>
  <c r="O557" i="14"/>
  <c r="O556" i="14"/>
  <c r="O555" i="14"/>
  <c r="O554" i="14"/>
  <c r="O553" i="14"/>
  <c r="O552" i="14"/>
  <c r="O551" i="14"/>
  <c r="O550" i="14"/>
  <c r="O549" i="14"/>
  <c r="O548" i="14"/>
  <c r="O547" i="14"/>
  <c r="O537" i="14"/>
  <c r="O536" i="14"/>
  <c r="O535" i="14"/>
  <c r="O534" i="14"/>
  <c r="O533" i="14"/>
  <c r="O532" i="14"/>
  <c r="O531" i="14"/>
  <c r="O530" i="14"/>
  <c r="O529" i="14"/>
  <c r="O528" i="14"/>
  <c r="O527" i="14"/>
  <c r="O526" i="14"/>
  <c r="O525" i="14"/>
  <c r="O524" i="14"/>
  <c r="O523" i="14"/>
  <c r="O522" i="14"/>
  <c r="O521" i="14"/>
  <c r="O520" i="14"/>
  <c r="O519" i="14"/>
  <c r="O518" i="14"/>
  <c r="O517" i="14"/>
  <c r="O516" i="14"/>
  <c r="O515" i="14"/>
  <c r="O514" i="14"/>
  <c r="O513" i="14"/>
  <c r="O512" i="14"/>
  <c r="O511" i="14"/>
  <c r="O510" i="14"/>
  <c r="O509" i="14"/>
  <c r="O508" i="14"/>
  <c r="O507" i="14"/>
  <c r="O506" i="14"/>
  <c r="O505" i="14"/>
  <c r="O504" i="14"/>
  <c r="O503" i="14"/>
  <c r="O502" i="14"/>
  <c r="O501" i="14"/>
  <c r="O500" i="14"/>
  <c r="O499" i="14"/>
  <c r="N498" i="8"/>
  <c r="M498" i="8"/>
  <c r="L498" i="8"/>
  <c r="K498" i="8"/>
  <c r="J498" i="8"/>
  <c r="I498" i="8"/>
  <c r="H498" i="8"/>
  <c r="G498" i="8"/>
  <c r="F498" i="8"/>
  <c r="E498" i="8"/>
  <c r="D498" i="8"/>
  <c r="C498" i="8"/>
  <c r="N497" i="8"/>
  <c r="M497" i="8"/>
  <c r="L497" i="8"/>
  <c r="K497" i="8"/>
  <c r="J497" i="8"/>
  <c r="I497" i="8"/>
  <c r="H497" i="8"/>
  <c r="G497" i="8"/>
  <c r="F497" i="8"/>
  <c r="E497" i="8"/>
  <c r="D497" i="8"/>
  <c r="C497" i="8"/>
  <c r="N496" i="8"/>
  <c r="M496" i="8"/>
  <c r="L496" i="8"/>
  <c r="K496" i="8"/>
  <c r="J496" i="8"/>
  <c r="I496" i="8"/>
  <c r="H496" i="8"/>
  <c r="G496" i="8"/>
  <c r="F496" i="8"/>
  <c r="E496" i="8"/>
  <c r="D496" i="8"/>
  <c r="C496" i="8"/>
  <c r="N495" i="8"/>
  <c r="M495" i="8"/>
  <c r="L495" i="8"/>
  <c r="K495" i="8"/>
  <c r="J495" i="8"/>
  <c r="I495" i="8"/>
  <c r="H495" i="8"/>
  <c r="G495" i="8"/>
  <c r="F495" i="8"/>
  <c r="E495" i="8"/>
  <c r="D495" i="8"/>
  <c r="C495" i="8"/>
  <c r="N494" i="8"/>
  <c r="M494" i="8"/>
  <c r="L494" i="8"/>
  <c r="K494" i="8"/>
  <c r="J494" i="8"/>
  <c r="I494" i="8"/>
  <c r="H494" i="8"/>
  <c r="G494" i="8"/>
  <c r="F494" i="8"/>
  <c r="E494" i="8"/>
  <c r="D494" i="8"/>
  <c r="C494" i="8"/>
  <c r="N493" i="8"/>
  <c r="M493" i="8"/>
  <c r="L493" i="8"/>
  <c r="K493" i="8"/>
  <c r="J493" i="8"/>
  <c r="I493" i="8"/>
  <c r="H493" i="8"/>
  <c r="G493" i="8"/>
  <c r="F493" i="8"/>
  <c r="E493" i="8"/>
  <c r="D493" i="8"/>
  <c r="C493" i="8"/>
  <c r="N492" i="8"/>
  <c r="M492" i="8"/>
  <c r="L492" i="8"/>
  <c r="K492" i="8"/>
  <c r="J492" i="8"/>
  <c r="I492" i="8"/>
  <c r="H492" i="8"/>
  <c r="G492" i="8"/>
  <c r="F492" i="8"/>
  <c r="E492" i="8"/>
  <c r="D492" i="8"/>
  <c r="C492" i="8"/>
  <c r="N491" i="8"/>
  <c r="M491" i="8"/>
  <c r="L491" i="8"/>
  <c r="K491" i="8"/>
  <c r="J491" i="8"/>
  <c r="I491" i="8"/>
  <c r="H491" i="8"/>
  <c r="G491" i="8"/>
  <c r="F491" i="8"/>
  <c r="E491" i="8"/>
  <c r="D491" i="8"/>
  <c r="C491" i="8"/>
  <c r="N490" i="8"/>
  <c r="M490" i="8"/>
  <c r="L490" i="8"/>
  <c r="K490" i="8"/>
  <c r="J490" i="8"/>
  <c r="I490" i="8"/>
  <c r="H490" i="8"/>
  <c r="G490" i="8"/>
  <c r="F490" i="8"/>
  <c r="E490" i="8"/>
  <c r="D490" i="8"/>
  <c r="C490" i="8"/>
  <c r="N489" i="8"/>
  <c r="M489" i="8"/>
  <c r="L489" i="8"/>
  <c r="K489" i="8"/>
  <c r="J489" i="8"/>
  <c r="I489" i="8"/>
  <c r="H489" i="8"/>
  <c r="G489" i="8"/>
  <c r="F489" i="8"/>
  <c r="E489" i="8"/>
  <c r="D489" i="8"/>
  <c r="C489" i="8"/>
  <c r="N488" i="8"/>
  <c r="M488" i="8"/>
  <c r="L488" i="8"/>
  <c r="K488" i="8"/>
  <c r="J488" i="8"/>
  <c r="I488" i="8"/>
  <c r="H488" i="8"/>
  <c r="G488" i="8"/>
  <c r="F488" i="8"/>
  <c r="E488" i="8"/>
  <c r="D488" i="8"/>
  <c r="C488" i="8"/>
  <c r="N487" i="8"/>
  <c r="M487" i="8"/>
  <c r="L487" i="8"/>
  <c r="K487" i="8"/>
  <c r="J487" i="8"/>
  <c r="I487" i="8"/>
  <c r="H487" i="8"/>
  <c r="G487" i="8"/>
  <c r="F487" i="8"/>
  <c r="E487" i="8"/>
  <c r="D487" i="8"/>
  <c r="C487" i="8"/>
  <c r="N486" i="8"/>
  <c r="M486" i="8"/>
  <c r="L486" i="8"/>
  <c r="K486" i="8"/>
  <c r="J486" i="8"/>
  <c r="I486" i="8"/>
  <c r="H486" i="8"/>
  <c r="G486" i="8"/>
  <c r="F486" i="8"/>
  <c r="E486" i="8"/>
  <c r="D486" i="8"/>
  <c r="C486" i="8"/>
  <c r="N485" i="8"/>
  <c r="M485" i="8"/>
  <c r="L485" i="8"/>
  <c r="K485" i="8"/>
  <c r="J485" i="8"/>
  <c r="I485" i="8"/>
  <c r="H485" i="8"/>
  <c r="G485" i="8"/>
  <c r="F485" i="8"/>
  <c r="E485" i="8"/>
  <c r="D485" i="8"/>
  <c r="C485" i="8"/>
  <c r="N484" i="8"/>
  <c r="M484" i="8"/>
  <c r="L484" i="8"/>
  <c r="K484" i="8"/>
  <c r="J484" i="8"/>
  <c r="I484" i="8"/>
  <c r="H484" i="8"/>
  <c r="G484" i="8"/>
  <c r="F484" i="8"/>
  <c r="E484" i="8"/>
  <c r="D484" i="8"/>
  <c r="C484" i="8"/>
  <c r="N483" i="8"/>
  <c r="M483" i="8"/>
  <c r="L483" i="8"/>
  <c r="K483" i="8"/>
  <c r="J483" i="8"/>
  <c r="I483" i="8"/>
  <c r="H483" i="8"/>
  <c r="G483" i="8"/>
  <c r="F483" i="8"/>
  <c r="E483" i="8"/>
  <c r="D483" i="8"/>
  <c r="C483" i="8"/>
  <c r="N482" i="8"/>
  <c r="M482" i="8"/>
  <c r="L482" i="8"/>
  <c r="K482" i="8"/>
  <c r="J482" i="8"/>
  <c r="I482" i="8"/>
  <c r="H482" i="8"/>
  <c r="G482" i="8"/>
  <c r="F482" i="8"/>
  <c r="E482" i="8"/>
  <c r="D482" i="8"/>
  <c r="C482" i="8"/>
  <c r="N481" i="8"/>
  <c r="M481" i="8"/>
  <c r="L481" i="8"/>
  <c r="K481" i="8"/>
  <c r="J481" i="8"/>
  <c r="I481" i="8"/>
  <c r="H481" i="8"/>
  <c r="G481" i="8"/>
  <c r="F481" i="8"/>
  <c r="E481" i="8"/>
  <c r="D481" i="8"/>
  <c r="C481" i="8"/>
  <c r="N480" i="8"/>
  <c r="M480" i="8"/>
  <c r="L480" i="8"/>
  <c r="K480" i="8"/>
  <c r="J480" i="8"/>
  <c r="I480" i="8"/>
  <c r="H480" i="8"/>
  <c r="G480" i="8"/>
  <c r="F480" i="8"/>
  <c r="E480" i="8"/>
  <c r="D480" i="8"/>
  <c r="C480" i="8"/>
  <c r="N479" i="8"/>
  <c r="M479" i="8"/>
  <c r="L479" i="8"/>
  <c r="K479" i="8"/>
  <c r="J479" i="8"/>
  <c r="I479" i="8"/>
  <c r="H479" i="8"/>
  <c r="G479" i="8"/>
  <c r="F479" i="8"/>
  <c r="E479" i="8"/>
  <c r="D479" i="8"/>
  <c r="C479" i="8"/>
  <c r="N478" i="8"/>
  <c r="M478" i="8"/>
  <c r="L478" i="8"/>
  <c r="K478" i="8"/>
  <c r="J478" i="8"/>
  <c r="I478" i="8"/>
  <c r="H478" i="8"/>
  <c r="G478" i="8"/>
  <c r="F478" i="8"/>
  <c r="E478" i="8"/>
  <c r="D478" i="8"/>
  <c r="C478" i="8"/>
  <c r="N477" i="8"/>
  <c r="M477" i="8"/>
  <c r="L477" i="8"/>
  <c r="K477" i="8"/>
  <c r="J477" i="8"/>
  <c r="I477" i="8"/>
  <c r="H477" i="8"/>
  <c r="G477" i="8"/>
  <c r="F477" i="8"/>
  <c r="E477" i="8"/>
  <c r="D477" i="8"/>
  <c r="C477" i="8"/>
  <c r="N476" i="8"/>
  <c r="M476" i="8"/>
  <c r="L476" i="8"/>
  <c r="K476" i="8"/>
  <c r="J476" i="8"/>
  <c r="I476" i="8"/>
  <c r="H476" i="8"/>
  <c r="G476" i="8"/>
  <c r="F476" i="8"/>
  <c r="E476" i="8"/>
  <c r="D476" i="8"/>
  <c r="C476" i="8"/>
  <c r="N475" i="8"/>
  <c r="M475" i="8"/>
  <c r="L475" i="8"/>
  <c r="K475" i="8"/>
  <c r="J475" i="8"/>
  <c r="I475" i="8"/>
  <c r="H475" i="8"/>
  <c r="G475" i="8"/>
  <c r="F475" i="8"/>
  <c r="E475" i="8"/>
  <c r="D475" i="8"/>
  <c r="C475" i="8"/>
  <c r="N474" i="8"/>
  <c r="M474" i="8"/>
  <c r="L474" i="8"/>
  <c r="K474" i="8"/>
  <c r="J474" i="8"/>
  <c r="I474" i="8"/>
  <c r="H474" i="8"/>
  <c r="G474" i="8"/>
  <c r="F474" i="8"/>
  <c r="E474" i="8"/>
  <c r="D474" i="8"/>
  <c r="C474" i="8"/>
  <c r="N473" i="8"/>
  <c r="M473" i="8"/>
  <c r="L473" i="8"/>
  <c r="K473" i="8"/>
  <c r="J473" i="8"/>
  <c r="I473" i="8"/>
  <c r="H473" i="8"/>
  <c r="G473" i="8"/>
  <c r="F473" i="8"/>
  <c r="E473" i="8"/>
  <c r="D473" i="8"/>
  <c r="C473" i="8"/>
  <c r="N472" i="8"/>
  <c r="M472" i="8"/>
  <c r="L472" i="8"/>
  <c r="K472" i="8"/>
  <c r="J472" i="8"/>
  <c r="I472" i="8"/>
  <c r="H472" i="8"/>
  <c r="G472" i="8"/>
  <c r="F472" i="8"/>
  <c r="E472" i="8"/>
  <c r="D472" i="8"/>
  <c r="C472" i="8"/>
  <c r="N471" i="8"/>
  <c r="M471" i="8"/>
  <c r="L471" i="8"/>
  <c r="K471" i="8"/>
  <c r="J471" i="8"/>
  <c r="I471" i="8"/>
  <c r="H471" i="8"/>
  <c r="G471" i="8"/>
  <c r="F471" i="8"/>
  <c r="E471" i="8"/>
  <c r="D471" i="8"/>
  <c r="C471" i="8"/>
  <c r="N470" i="8"/>
  <c r="M470" i="8"/>
  <c r="L470" i="8"/>
  <c r="K470" i="8"/>
  <c r="J470" i="8"/>
  <c r="I470" i="8"/>
  <c r="H470" i="8"/>
  <c r="G470" i="8"/>
  <c r="F470" i="8"/>
  <c r="E470" i="8"/>
  <c r="D470" i="8"/>
  <c r="C470" i="8"/>
  <c r="N469" i="8"/>
  <c r="M469" i="8"/>
  <c r="L469" i="8"/>
  <c r="K469" i="8"/>
  <c r="J469" i="8"/>
  <c r="I469" i="8"/>
  <c r="H469" i="8"/>
  <c r="G469" i="8"/>
  <c r="F469" i="8"/>
  <c r="E469" i="8"/>
  <c r="D469" i="8"/>
  <c r="C469" i="8"/>
  <c r="N468" i="8"/>
  <c r="M468" i="8"/>
  <c r="L468" i="8"/>
  <c r="K468" i="8"/>
  <c r="J468" i="8"/>
  <c r="I468" i="8"/>
  <c r="H468" i="8"/>
  <c r="G468" i="8"/>
  <c r="F468" i="8"/>
  <c r="E468" i="8"/>
  <c r="D468" i="8"/>
  <c r="C468" i="8"/>
  <c r="N467" i="8"/>
  <c r="M467" i="8"/>
  <c r="L467" i="8"/>
  <c r="K467" i="8"/>
  <c r="J467" i="8"/>
  <c r="I467" i="8"/>
  <c r="H467" i="8"/>
  <c r="G467" i="8"/>
  <c r="F467" i="8"/>
  <c r="E467" i="8"/>
  <c r="D467" i="8"/>
  <c r="C467" i="8"/>
  <c r="N466" i="8"/>
  <c r="M466" i="8"/>
  <c r="L466" i="8"/>
  <c r="K466" i="8"/>
  <c r="J466" i="8"/>
  <c r="I466" i="8"/>
  <c r="H466" i="8"/>
  <c r="G466" i="8"/>
  <c r="F466" i="8"/>
  <c r="E466" i="8"/>
  <c r="D466" i="8"/>
  <c r="C466" i="8"/>
  <c r="N465" i="8"/>
  <c r="M465" i="8"/>
  <c r="L465" i="8"/>
  <c r="K465" i="8"/>
  <c r="J465" i="8"/>
  <c r="I465" i="8"/>
  <c r="H465" i="8"/>
  <c r="G465" i="8"/>
  <c r="F465" i="8"/>
  <c r="E465" i="8"/>
  <c r="D465" i="8"/>
  <c r="C465" i="8"/>
  <c r="N464" i="8"/>
  <c r="M464" i="8"/>
  <c r="L464" i="8"/>
  <c r="K464" i="8"/>
  <c r="J464" i="8"/>
  <c r="I464" i="8"/>
  <c r="H464" i="8"/>
  <c r="G464" i="8"/>
  <c r="F464" i="8"/>
  <c r="E464" i="8"/>
  <c r="D464" i="8"/>
  <c r="C464" i="8"/>
  <c r="N463" i="8"/>
  <c r="M463" i="8"/>
  <c r="L463" i="8"/>
  <c r="K463" i="8"/>
  <c r="J463" i="8"/>
  <c r="I463" i="8"/>
  <c r="H463" i="8"/>
  <c r="G463" i="8"/>
  <c r="F463" i="8"/>
  <c r="E463" i="8"/>
  <c r="D463" i="8"/>
  <c r="C463" i="8"/>
  <c r="N462" i="8"/>
  <c r="M462" i="8"/>
  <c r="L462" i="8"/>
  <c r="K462" i="8"/>
  <c r="J462" i="8"/>
  <c r="I462" i="8"/>
  <c r="H462" i="8"/>
  <c r="G462" i="8"/>
  <c r="F462" i="8"/>
  <c r="E462" i="8"/>
  <c r="D462" i="8"/>
  <c r="C462" i="8"/>
  <c r="N461" i="8"/>
  <c r="M461" i="8"/>
  <c r="L461" i="8"/>
  <c r="K461" i="8"/>
  <c r="J461" i="8"/>
  <c r="I461" i="8"/>
  <c r="H461" i="8"/>
  <c r="G461" i="8"/>
  <c r="F461" i="8"/>
  <c r="E461" i="8"/>
  <c r="D461" i="8"/>
  <c r="C461" i="8"/>
  <c r="N460" i="8"/>
  <c r="M460" i="8"/>
  <c r="L460" i="8"/>
  <c r="K460" i="8"/>
  <c r="J460" i="8"/>
  <c r="I460" i="8"/>
  <c r="H460" i="8"/>
  <c r="G460" i="8"/>
  <c r="F460" i="8"/>
  <c r="E460" i="8"/>
  <c r="D460" i="8"/>
  <c r="C460" i="8"/>
  <c r="N459" i="8"/>
  <c r="M459" i="8"/>
  <c r="L459" i="8"/>
  <c r="K459" i="8"/>
  <c r="J459" i="8"/>
  <c r="I459" i="8"/>
  <c r="H459" i="8"/>
  <c r="G459" i="8"/>
  <c r="F459" i="8"/>
  <c r="E459" i="8"/>
  <c r="D459" i="8"/>
  <c r="C459" i="8"/>
  <c r="N458" i="8"/>
  <c r="M458" i="8"/>
  <c r="L458" i="8"/>
  <c r="K458" i="8"/>
  <c r="J458" i="8"/>
  <c r="I458" i="8"/>
  <c r="H458" i="8"/>
  <c r="G458" i="8"/>
  <c r="F458" i="8"/>
  <c r="E458" i="8"/>
  <c r="D458" i="8"/>
  <c r="C458" i="8"/>
  <c r="N457" i="8"/>
  <c r="M457" i="8"/>
  <c r="L457" i="8"/>
  <c r="K457" i="8"/>
  <c r="J457" i="8"/>
  <c r="I457" i="8"/>
  <c r="H457" i="8"/>
  <c r="G457" i="8"/>
  <c r="F457" i="8"/>
  <c r="E457" i="8"/>
  <c r="D457" i="8"/>
  <c r="C457" i="8"/>
  <c r="N456" i="8"/>
  <c r="M456" i="8"/>
  <c r="L456" i="8"/>
  <c r="K456" i="8"/>
  <c r="J456" i="8"/>
  <c r="I456" i="8"/>
  <c r="H456" i="8"/>
  <c r="G456" i="8"/>
  <c r="F456" i="8"/>
  <c r="E456" i="8"/>
  <c r="D456" i="8"/>
  <c r="C456" i="8"/>
  <c r="N455" i="8"/>
  <c r="M455" i="8"/>
  <c r="L455" i="8"/>
  <c r="K455" i="8"/>
  <c r="J455" i="8"/>
  <c r="I455" i="8"/>
  <c r="H455" i="8"/>
  <c r="G455" i="8"/>
  <c r="F455" i="8"/>
  <c r="E455" i="8"/>
  <c r="D455" i="8"/>
  <c r="C455" i="8"/>
  <c r="N454" i="8"/>
  <c r="M454" i="8"/>
  <c r="L454" i="8"/>
  <c r="K454" i="8"/>
  <c r="J454" i="8"/>
  <c r="I454" i="8"/>
  <c r="H454" i="8"/>
  <c r="G454" i="8"/>
  <c r="F454" i="8"/>
  <c r="E454" i="8"/>
  <c r="D454" i="8"/>
  <c r="C454" i="8"/>
  <c r="N453" i="8"/>
  <c r="M453" i="8"/>
  <c r="L453" i="8"/>
  <c r="K453" i="8"/>
  <c r="J453" i="8"/>
  <c r="I453" i="8"/>
  <c r="H453" i="8"/>
  <c r="G453" i="8"/>
  <c r="F453" i="8"/>
  <c r="E453" i="8"/>
  <c r="D453" i="8"/>
  <c r="C453" i="8"/>
  <c r="N452" i="8"/>
  <c r="M452" i="8"/>
  <c r="L452" i="8"/>
  <c r="K452" i="8"/>
  <c r="J452" i="8"/>
  <c r="I452" i="8"/>
  <c r="H452" i="8"/>
  <c r="G452" i="8"/>
  <c r="F452" i="8"/>
  <c r="E452" i="8"/>
  <c r="D452" i="8"/>
  <c r="C452" i="8"/>
  <c r="N451" i="8"/>
  <c r="M451" i="8"/>
  <c r="L451" i="8"/>
  <c r="K451" i="8"/>
  <c r="J451" i="8"/>
  <c r="I451" i="8"/>
  <c r="H451" i="8"/>
  <c r="G451" i="8"/>
  <c r="F451" i="8"/>
  <c r="E451" i="8"/>
  <c r="D451" i="8"/>
  <c r="C451" i="8"/>
  <c r="N450" i="8"/>
  <c r="M450" i="8"/>
  <c r="L450" i="8"/>
  <c r="K450" i="8"/>
  <c r="J450" i="8"/>
  <c r="I450" i="8"/>
  <c r="H450" i="8"/>
  <c r="G450" i="8"/>
  <c r="F450" i="8"/>
  <c r="E450" i="8"/>
  <c r="D450" i="8"/>
  <c r="C450" i="8"/>
  <c r="N449" i="8"/>
  <c r="M449" i="8"/>
  <c r="L449" i="8"/>
  <c r="K449" i="8"/>
  <c r="J449" i="8"/>
  <c r="I449" i="8"/>
  <c r="H449" i="8"/>
  <c r="G449" i="8"/>
  <c r="F449" i="8"/>
  <c r="E449" i="8"/>
  <c r="D449" i="8"/>
  <c r="C449" i="8"/>
  <c r="N448" i="8"/>
  <c r="M448" i="8"/>
  <c r="L448" i="8"/>
  <c r="K448" i="8"/>
  <c r="J448" i="8"/>
  <c r="I448" i="8"/>
  <c r="H448" i="8"/>
  <c r="G448" i="8"/>
  <c r="F448" i="8"/>
  <c r="E448" i="8"/>
  <c r="D448" i="8"/>
  <c r="C448" i="8"/>
  <c r="N447" i="8"/>
  <c r="M447" i="8"/>
  <c r="L447" i="8"/>
  <c r="K447" i="8"/>
  <c r="J447" i="8"/>
  <c r="I447" i="8"/>
  <c r="H447" i="8"/>
  <c r="G447" i="8"/>
  <c r="F447" i="8"/>
  <c r="E447" i="8"/>
  <c r="D447" i="8"/>
  <c r="C447" i="8"/>
  <c r="N446" i="8"/>
  <c r="M446" i="8"/>
  <c r="L446" i="8"/>
  <c r="K446" i="8"/>
  <c r="J446" i="8"/>
  <c r="I446" i="8"/>
  <c r="H446" i="8"/>
  <c r="G446" i="8"/>
  <c r="F446" i="8"/>
  <c r="E446" i="8"/>
  <c r="D446" i="8"/>
  <c r="C446" i="8"/>
  <c r="N445" i="8"/>
  <c r="M445" i="8"/>
  <c r="L445" i="8"/>
  <c r="K445" i="8"/>
  <c r="J445" i="8"/>
  <c r="I445" i="8"/>
  <c r="H445" i="8"/>
  <c r="G445" i="8"/>
  <c r="F445" i="8"/>
  <c r="E445" i="8"/>
  <c r="D445" i="8"/>
  <c r="C445" i="8"/>
  <c r="N444" i="8"/>
  <c r="M444" i="8"/>
  <c r="L444" i="8"/>
  <c r="K444" i="8"/>
  <c r="J444" i="8"/>
  <c r="I444" i="8"/>
  <c r="H444" i="8"/>
  <c r="G444" i="8"/>
  <c r="F444" i="8"/>
  <c r="E444" i="8"/>
  <c r="D444" i="8"/>
  <c r="C444" i="8"/>
  <c r="N443" i="8"/>
  <c r="M443" i="8"/>
  <c r="L443" i="8"/>
  <c r="K443" i="8"/>
  <c r="J443" i="8"/>
  <c r="I443" i="8"/>
  <c r="H443" i="8"/>
  <c r="G443" i="8"/>
  <c r="F443" i="8"/>
  <c r="E443" i="8"/>
  <c r="D443" i="8"/>
  <c r="C443" i="8"/>
  <c r="N442" i="8"/>
  <c r="M442" i="8"/>
  <c r="L442" i="8"/>
  <c r="K442" i="8"/>
  <c r="J442" i="8"/>
  <c r="I442" i="8"/>
  <c r="H442" i="8"/>
  <c r="G442" i="8"/>
  <c r="F442" i="8"/>
  <c r="E442" i="8"/>
  <c r="D442" i="8"/>
  <c r="C442" i="8"/>
  <c r="N441" i="8"/>
  <c r="M441" i="8"/>
  <c r="L441" i="8"/>
  <c r="K441" i="8"/>
  <c r="J441" i="8"/>
  <c r="I441" i="8"/>
  <c r="H441" i="8"/>
  <c r="G441" i="8"/>
  <c r="F441" i="8"/>
  <c r="E441" i="8"/>
  <c r="D441" i="8"/>
  <c r="C441" i="8"/>
  <c r="N440" i="8"/>
  <c r="M440" i="8"/>
  <c r="L440" i="8"/>
  <c r="K440" i="8"/>
  <c r="J440" i="8"/>
  <c r="I440" i="8"/>
  <c r="H440" i="8"/>
  <c r="G440" i="8"/>
  <c r="F440" i="8"/>
  <c r="E440" i="8"/>
  <c r="D440" i="8"/>
  <c r="C440" i="8"/>
  <c r="N439" i="8"/>
  <c r="M439" i="8"/>
  <c r="L439" i="8"/>
  <c r="K439" i="8"/>
  <c r="J439" i="8"/>
  <c r="I439" i="8"/>
  <c r="H439" i="8"/>
  <c r="G439" i="8"/>
  <c r="F439" i="8"/>
  <c r="E439" i="8"/>
  <c r="D439" i="8"/>
  <c r="C439" i="8"/>
  <c r="N438" i="8"/>
  <c r="M438" i="8"/>
  <c r="L438" i="8"/>
  <c r="K438" i="8"/>
  <c r="J438" i="8"/>
  <c r="I438" i="8"/>
  <c r="H438" i="8"/>
  <c r="G438" i="8"/>
  <c r="F438" i="8"/>
  <c r="E438" i="8"/>
  <c r="D438" i="8"/>
  <c r="C438" i="8"/>
  <c r="N437" i="8"/>
  <c r="M437" i="8"/>
  <c r="L437" i="8"/>
  <c r="K437" i="8"/>
  <c r="J437" i="8"/>
  <c r="I437" i="8"/>
  <c r="H437" i="8"/>
  <c r="G437" i="8"/>
  <c r="F437" i="8"/>
  <c r="E437" i="8"/>
  <c r="D437" i="8"/>
  <c r="C437" i="8"/>
  <c r="N436" i="8"/>
  <c r="M436" i="8"/>
  <c r="L436" i="8"/>
  <c r="K436" i="8"/>
  <c r="J436" i="8"/>
  <c r="I436" i="8"/>
  <c r="H436" i="8"/>
  <c r="G436" i="8"/>
  <c r="F436" i="8"/>
  <c r="E436" i="8"/>
  <c r="D436" i="8"/>
  <c r="C436" i="8"/>
  <c r="N435" i="8"/>
  <c r="M435" i="8"/>
  <c r="L435" i="8"/>
  <c r="K435" i="8"/>
  <c r="J435" i="8"/>
  <c r="I435" i="8"/>
  <c r="H435" i="8"/>
  <c r="G435" i="8"/>
  <c r="F435" i="8"/>
  <c r="E435" i="8"/>
  <c r="D435" i="8"/>
  <c r="C435" i="8"/>
  <c r="N434" i="8"/>
  <c r="M434" i="8"/>
  <c r="L434" i="8"/>
  <c r="K434" i="8"/>
  <c r="J434" i="8"/>
  <c r="I434" i="8"/>
  <c r="H434" i="8"/>
  <c r="G434" i="8"/>
  <c r="F434" i="8"/>
  <c r="E434" i="8"/>
  <c r="D434" i="8"/>
  <c r="C434" i="8"/>
  <c r="N433" i="8"/>
  <c r="M433" i="8"/>
  <c r="L433" i="8"/>
  <c r="K433" i="8"/>
  <c r="J433" i="8"/>
  <c r="I433" i="8"/>
  <c r="H433" i="8"/>
  <c r="G433" i="8"/>
  <c r="F433" i="8"/>
  <c r="E433" i="8"/>
  <c r="D433" i="8"/>
  <c r="C433" i="8"/>
  <c r="N432" i="8"/>
  <c r="M432" i="8"/>
  <c r="L432" i="8"/>
  <c r="K432" i="8"/>
  <c r="J432" i="8"/>
  <c r="I432" i="8"/>
  <c r="H432" i="8"/>
  <c r="G432" i="8"/>
  <c r="F432" i="8"/>
  <c r="E432" i="8"/>
  <c r="D432" i="8"/>
  <c r="C432" i="8"/>
  <c r="N431" i="8"/>
  <c r="M431" i="8"/>
  <c r="L431" i="8"/>
  <c r="K431" i="8"/>
  <c r="J431" i="8"/>
  <c r="I431" i="8"/>
  <c r="H431" i="8"/>
  <c r="G431" i="8"/>
  <c r="F431" i="8"/>
  <c r="E431" i="8"/>
  <c r="D431" i="8"/>
  <c r="C431" i="8"/>
  <c r="N430" i="8"/>
  <c r="M430" i="8"/>
  <c r="L430" i="8"/>
  <c r="K430" i="8"/>
  <c r="J430" i="8"/>
  <c r="I430" i="8"/>
  <c r="H430" i="8"/>
  <c r="G430" i="8"/>
  <c r="F430" i="8"/>
  <c r="E430" i="8"/>
  <c r="D430" i="8"/>
  <c r="C430" i="8"/>
  <c r="N429" i="8"/>
  <c r="M429" i="8"/>
  <c r="L429" i="8"/>
  <c r="K429" i="8"/>
  <c r="J429" i="8"/>
  <c r="I429" i="8"/>
  <c r="H429" i="8"/>
  <c r="G429" i="8"/>
  <c r="F429" i="8"/>
  <c r="E429" i="8"/>
  <c r="D429" i="8"/>
  <c r="C429" i="8"/>
  <c r="N428" i="8"/>
  <c r="M428" i="8"/>
  <c r="L428" i="8"/>
  <c r="K428" i="8"/>
  <c r="J428" i="8"/>
  <c r="I428" i="8"/>
  <c r="H428" i="8"/>
  <c r="G428" i="8"/>
  <c r="F428" i="8"/>
  <c r="E428" i="8"/>
  <c r="D428" i="8"/>
  <c r="C428" i="8"/>
  <c r="N427" i="8"/>
  <c r="M427" i="8"/>
  <c r="L427" i="8"/>
  <c r="K427" i="8"/>
  <c r="J427" i="8"/>
  <c r="I427" i="8"/>
  <c r="H427" i="8"/>
  <c r="G427" i="8"/>
  <c r="F427" i="8"/>
  <c r="E427" i="8"/>
  <c r="D427" i="8"/>
  <c r="C427" i="8"/>
  <c r="N426" i="8"/>
  <c r="M426" i="8"/>
  <c r="L426" i="8"/>
  <c r="K426" i="8"/>
  <c r="J426" i="8"/>
  <c r="I426" i="8"/>
  <c r="H426" i="8"/>
  <c r="G426" i="8"/>
  <c r="F426" i="8"/>
  <c r="E426" i="8"/>
  <c r="D426" i="8"/>
  <c r="C426" i="8"/>
  <c r="N425" i="8"/>
  <c r="M425" i="8"/>
  <c r="L425" i="8"/>
  <c r="K425" i="8"/>
  <c r="J425" i="8"/>
  <c r="I425" i="8"/>
  <c r="H425" i="8"/>
  <c r="G425" i="8"/>
  <c r="F425" i="8"/>
  <c r="E425" i="8"/>
  <c r="D425" i="8"/>
  <c r="C425" i="8"/>
  <c r="N424" i="8"/>
  <c r="M424" i="8"/>
  <c r="L424" i="8"/>
  <c r="K424" i="8"/>
  <c r="J424" i="8"/>
  <c r="I424" i="8"/>
  <c r="H424" i="8"/>
  <c r="G424" i="8"/>
  <c r="F424" i="8"/>
  <c r="E424" i="8"/>
  <c r="D424" i="8"/>
  <c r="C424" i="8"/>
  <c r="N423" i="8"/>
  <c r="M423" i="8"/>
  <c r="L423" i="8"/>
  <c r="K423" i="8"/>
  <c r="J423" i="8"/>
  <c r="I423" i="8"/>
  <c r="H423" i="8"/>
  <c r="G423" i="8"/>
  <c r="F423" i="8"/>
  <c r="E423" i="8"/>
  <c r="D423" i="8"/>
  <c r="C423" i="8"/>
  <c r="N422" i="8"/>
  <c r="M422" i="8"/>
  <c r="L422" i="8"/>
  <c r="K422" i="8"/>
  <c r="J422" i="8"/>
  <c r="I422" i="8"/>
  <c r="H422" i="8"/>
  <c r="G422" i="8"/>
  <c r="F422" i="8"/>
  <c r="E422" i="8"/>
  <c r="D422" i="8"/>
  <c r="C422" i="8"/>
  <c r="N421" i="8"/>
  <c r="M421" i="8"/>
  <c r="L421" i="8"/>
  <c r="K421" i="8"/>
  <c r="J421" i="8"/>
  <c r="I421" i="8"/>
  <c r="H421" i="8"/>
  <c r="G421" i="8"/>
  <c r="F421" i="8"/>
  <c r="E421" i="8"/>
  <c r="D421" i="8"/>
  <c r="C421" i="8"/>
  <c r="N420" i="8"/>
  <c r="M420" i="8"/>
  <c r="L420" i="8"/>
  <c r="K420" i="8"/>
  <c r="J420" i="8"/>
  <c r="I420" i="8"/>
  <c r="H420" i="8"/>
  <c r="G420" i="8"/>
  <c r="F420" i="8"/>
  <c r="E420" i="8"/>
  <c r="D420" i="8"/>
  <c r="C420" i="8"/>
  <c r="N419" i="8"/>
  <c r="M419" i="8"/>
  <c r="L419" i="8"/>
  <c r="K419" i="8"/>
  <c r="J419" i="8"/>
  <c r="I419" i="8"/>
  <c r="H419" i="8"/>
  <c r="G419" i="8"/>
  <c r="F419" i="8"/>
  <c r="E419" i="8"/>
  <c r="D419" i="8"/>
  <c r="C419" i="8"/>
  <c r="N418" i="8"/>
  <c r="M418" i="8"/>
  <c r="L418" i="8"/>
  <c r="K418" i="8"/>
  <c r="J418" i="8"/>
  <c r="I418" i="8"/>
  <c r="H418" i="8"/>
  <c r="G418" i="8"/>
  <c r="F418" i="8"/>
  <c r="E418" i="8"/>
  <c r="D418" i="8"/>
  <c r="C418" i="8"/>
  <c r="O420" i="14"/>
  <c r="O419" i="14"/>
  <c r="O418" i="14"/>
  <c r="O438" i="14"/>
  <c r="O437" i="14"/>
  <c r="O436" i="14"/>
  <c r="O435" i="14"/>
  <c r="O434" i="14"/>
  <c r="O433" i="14"/>
  <c r="O432" i="14"/>
  <c r="O431" i="14"/>
  <c r="O430" i="14"/>
  <c r="O429" i="14"/>
  <c r="O428" i="14"/>
  <c r="O427" i="14"/>
  <c r="O426" i="14"/>
  <c r="O425" i="14"/>
  <c r="O424" i="14"/>
  <c r="O423" i="14"/>
  <c r="O422" i="14"/>
  <c r="O421" i="14"/>
  <c r="O438" i="13"/>
  <c r="O437" i="13"/>
  <c r="O436" i="13"/>
  <c r="O435" i="13"/>
  <c r="O434" i="13"/>
  <c r="O433" i="13"/>
  <c r="O432" i="13"/>
  <c r="O431" i="13"/>
  <c r="O430" i="13"/>
  <c r="O429" i="13"/>
  <c r="O428" i="13"/>
  <c r="O427" i="13"/>
  <c r="O426" i="13"/>
  <c r="O425" i="13"/>
  <c r="O424" i="13"/>
  <c r="O423" i="13"/>
  <c r="O422" i="13"/>
  <c r="O421" i="13"/>
  <c r="O420" i="13"/>
  <c r="O419" i="13"/>
  <c r="O418" i="13"/>
  <c r="O498" i="14"/>
  <c r="O497" i="14"/>
  <c r="O496" i="14"/>
  <c r="K307" i="13"/>
  <c r="J307" i="13"/>
  <c r="L46" i="13"/>
  <c r="K46" i="13"/>
  <c r="J46" i="13"/>
  <c r="I46" i="13"/>
  <c r="N417" i="8"/>
  <c r="M417" i="8"/>
  <c r="L417" i="8"/>
  <c r="K417" i="8"/>
  <c r="J417" i="8"/>
  <c r="I417" i="8"/>
  <c r="H417" i="8"/>
  <c r="G417" i="8"/>
  <c r="F417" i="8"/>
  <c r="E417" i="8"/>
  <c r="D417" i="8"/>
  <c r="C417" i="8"/>
  <c r="N416" i="8"/>
  <c r="M416" i="8"/>
  <c r="L416" i="8"/>
  <c r="K416" i="8"/>
  <c r="J416" i="8"/>
  <c r="I416" i="8"/>
  <c r="H416" i="8"/>
  <c r="G416" i="8"/>
  <c r="F416" i="8"/>
  <c r="E416" i="8"/>
  <c r="D416" i="8"/>
  <c r="C416" i="8"/>
  <c r="N415" i="8"/>
  <c r="M415" i="8"/>
  <c r="L415" i="8"/>
  <c r="K415" i="8"/>
  <c r="J415" i="8"/>
  <c r="I415" i="8"/>
  <c r="H415" i="8"/>
  <c r="G415" i="8"/>
  <c r="F415" i="8"/>
  <c r="E415" i="8"/>
  <c r="D415" i="8"/>
  <c r="C415" i="8"/>
  <c r="N414" i="8"/>
  <c r="M414" i="8"/>
  <c r="L414" i="8"/>
  <c r="K414" i="8"/>
  <c r="J414" i="8"/>
  <c r="I414" i="8"/>
  <c r="H414" i="8"/>
  <c r="G414" i="8"/>
  <c r="F414" i="8"/>
  <c r="E414" i="8"/>
  <c r="D414" i="8"/>
  <c r="C414" i="8"/>
  <c r="N413" i="8"/>
  <c r="M413" i="8"/>
  <c r="L413" i="8"/>
  <c r="K413" i="8"/>
  <c r="J413" i="8"/>
  <c r="I413" i="8"/>
  <c r="H413" i="8"/>
  <c r="G413" i="8"/>
  <c r="F413" i="8"/>
  <c r="E413" i="8"/>
  <c r="D413" i="8"/>
  <c r="C413" i="8"/>
  <c r="N412" i="8"/>
  <c r="M412" i="8"/>
  <c r="L412" i="8"/>
  <c r="K412" i="8"/>
  <c r="J412" i="8"/>
  <c r="I412" i="8"/>
  <c r="H412" i="8"/>
  <c r="G412" i="8"/>
  <c r="F412" i="8"/>
  <c r="E412" i="8"/>
  <c r="D412" i="8"/>
  <c r="C412" i="8"/>
  <c r="N411" i="8"/>
  <c r="M411" i="8"/>
  <c r="L411" i="8"/>
  <c r="K411" i="8"/>
  <c r="J411" i="8"/>
  <c r="I411" i="8"/>
  <c r="H411" i="8"/>
  <c r="G411" i="8"/>
  <c r="F411" i="8"/>
  <c r="E411" i="8"/>
  <c r="D411" i="8"/>
  <c r="C411" i="8"/>
  <c r="N410" i="8"/>
  <c r="M410" i="8"/>
  <c r="L410" i="8"/>
  <c r="K410" i="8"/>
  <c r="J410" i="8"/>
  <c r="I410" i="8"/>
  <c r="H410" i="8"/>
  <c r="G410" i="8"/>
  <c r="F410" i="8"/>
  <c r="E410" i="8"/>
  <c r="D410" i="8"/>
  <c r="C410" i="8"/>
  <c r="N409" i="8"/>
  <c r="M409" i="8"/>
  <c r="L409" i="8"/>
  <c r="K409" i="8"/>
  <c r="J409" i="8"/>
  <c r="I409" i="8"/>
  <c r="H409" i="8"/>
  <c r="G409" i="8"/>
  <c r="F409" i="8"/>
  <c r="E409" i="8"/>
  <c r="D409" i="8"/>
  <c r="C409" i="8"/>
  <c r="N408" i="8"/>
  <c r="M408" i="8"/>
  <c r="L408" i="8"/>
  <c r="K408" i="8"/>
  <c r="J408" i="8"/>
  <c r="I408" i="8"/>
  <c r="H408" i="8"/>
  <c r="G408" i="8"/>
  <c r="F408" i="8"/>
  <c r="E408" i="8"/>
  <c r="D408" i="8"/>
  <c r="C408" i="8"/>
  <c r="N407" i="8"/>
  <c r="M407" i="8"/>
  <c r="L407" i="8"/>
  <c r="K407" i="8"/>
  <c r="J407" i="8"/>
  <c r="I407" i="8"/>
  <c r="H407" i="8"/>
  <c r="G407" i="8"/>
  <c r="F407" i="8"/>
  <c r="E407" i="8"/>
  <c r="D407" i="8"/>
  <c r="C407" i="8"/>
  <c r="N406" i="8"/>
  <c r="M406" i="8"/>
  <c r="L406" i="8"/>
  <c r="K406" i="8"/>
  <c r="J406" i="8"/>
  <c r="I406" i="8"/>
  <c r="H406" i="8"/>
  <c r="G406" i="8"/>
  <c r="F406" i="8"/>
  <c r="E406" i="8"/>
  <c r="D406" i="8"/>
  <c r="C406" i="8"/>
  <c r="N405" i="8"/>
  <c r="M405" i="8"/>
  <c r="L405" i="8"/>
  <c r="K405" i="8"/>
  <c r="J405" i="8"/>
  <c r="I405" i="8"/>
  <c r="H405" i="8"/>
  <c r="G405" i="8"/>
  <c r="F405" i="8"/>
  <c r="E405" i="8"/>
  <c r="D405" i="8"/>
  <c r="C405" i="8"/>
  <c r="N404" i="8"/>
  <c r="M404" i="8"/>
  <c r="L404" i="8"/>
  <c r="K404" i="8"/>
  <c r="J404" i="8"/>
  <c r="I404" i="8"/>
  <c r="H404" i="8"/>
  <c r="G404" i="8"/>
  <c r="F404" i="8"/>
  <c r="E404" i="8"/>
  <c r="D404" i="8"/>
  <c r="C404" i="8"/>
  <c r="N403" i="8"/>
  <c r="M403" i="8"/>
  <c r="L403" i="8"/>
  <c r="K403" i="8"/>
  <c r="J403" i="8"/>
  <c r="I403" i="8"/>
  <c r="H403" i="8"/>
  <c r="G403" i="8"/>
  <c r="F403" i="8"/>
  <c r="E403" i="8"/>
  <c r="D403" i="8"/>
  <c r="C403" i="8"/>
  <c r="N402" i="8"/>
  <c r="M402" i="8"/>
  <c r="L402" i="8"/>
  <c r="K402" i="8"/>
  <c r="J402" i="8"/>
  <c r="I402" i="8"/>
  <c r="H402" i="8"/>
  <c r="G402" i="8"/>
  <c r="F402" i="8"/>
  <c r="E402" i="8"/>
  <c r="D402" i="8"/>
  <c r="C402" i="8"/>
  <c r="N401" i="8"/>
  <c r="M401" i="8"/>
  <c r="L401" i="8"/>
  <c r="K401" i="8"/>
  <c r="J401" i="8"/>
  <c r="I401" i="8"/>
  <c r="H401" i="8"/>
  <c r="G401" i="8"/>
  <c r="F401" i="8"/>
  <c r="E401" i="8"/>
  <c r="D401" i="8"/>
  <c r="C401" i="8"/>
  <c r="N400" i="8"/>
  <c r="M400" i="8"/>
  <c r="L400" i="8"/>
  <c r="K400" i="8"/>
  <c r="J400" i="8"/>
  <c r="I400" i="8"/>
  <c r="H400" i="8"/>
  <c r="G400" i="8"/>
  <c r="F400" i="8"/>
  <c r="E400" i="8"/>
  <c r="D400" i="8"/>
  <c r="C400" i="8"/>
  <c r="N399" i="8"/>
  <c r="M399" i="8"/>
  <c r="L399" i="8"/>
  <c r="K399" i="8"/>
  <c r="J399" i="8"/>
  <c r="I399" i="8"/>
  <c r="H399" i="8"/>
  <c r="G399" i="8"/>
  <c r="F399" i="8"/>
  <c r="E399" i="8"/>
  <c r="D399" i="8"/>
  <c r="C399" i="8"/>
  <c r="N398" i="8"/>
  <c r="M398" i="8"/>
  <c r="L398" i="8"/>
  <c r="K398" i="8"/>
  <c r="J398" i="8"/>
  <c r="I398" i="8"/>
  <c r="H398" i="8"/>
  <c r="G398" i="8"/>
  <c r="F398" i="8"/>
  <c r="E398" i="8"/>
  <c r="D398" i="8"/>
  <c r="C398" i="8"/>
  <c r="N397" i="8"/>
  <c r="M397" i="8"/>
  <c r="L397" i="8"/>
  <c r="K397" i="8"/>
  <c r="J397" i="8"/>
  <c r="I397" i="8"/>
  <c r="H397" i="8"/>
  <c r="G397" i="8"/>
  <c r="F397" i="8"/>
  <c r="E397" i="8"/>
  <c r="D397" i="8"/>
  <c r="C397" i="8"/>
  <c r="N396" i="8"/>
  <c r="M396" i="8"/>
  <c r="L396" i="8"/>
  <c r="K396" i="8"/>
  <c r="J396" i="8"/>
  <c r="I396" i="8"/>
  <c r="H396" i="8"/>
  <c r="G396" i="8"/>
  <c r="F396" i="8"/>
  <c r="E396" i="8"/>
  <c r="D396" i="8"/>
  <c r="C396" i="8"/>
  <c r="N395" i="8"/>
  <c r="M395" i="8"/>
  <c r="L395" i="8"/>
  <c r="K395" i="8"/>
  <c r="J395" i="8"/>
  <c r="I395" i="8"/>
  <c r="H395" i="8"/>
  <c r="G395" i="8"/>
  <c r="F395" i="8"/>
  <c r="E395" i="8"/>
  <c r="D395" i="8"/>
  <c r="C395" i="8"/>
  <c r="N394" i="8"/>
  <c r="M394" i="8"/>
  <c r="L394" i="8"/>
  <c r="K394" i="8"/>
  <c r="J394" i="8"/>
  <c r="I394" i="8"/>
  <c r="H394" i="8"/>
  <c r="G394" i="8"/>
  <c r="F394" i="8"/>
  <c r="E394" i="8"/>
  <c r="D394" i="8"/>
  <c r="C394" i="8"/>
  <c r="N393" i="8"/>
  <c r="M393" i="8"/>
  <c r="L393" i="8"/>
  <c r="K393" i="8"/>
  <c r="J393" i="8"/>
  <c r="I393" i="8"/>
  <c r="H393" i="8"/>
  <c r="G393" i="8"/>
  <c r="F393" i="8"/>
  <c r="E393" i="8"/>
  <c r="D393" i="8"/>
  <c r="C393" i="8"/>
  <c r="N392" i="8"/>
  <c r="M392" i="8"/>
  <c r="L392" i="8"/>
  <c r="K392" i="8"/>
  <c r="J392" i="8"/>
  <c r="I392" i="8"/>
  <c r="H392" i="8"/>
  <c r="G392" i="8"/>
  <c r="F392" i="8"/>
  <c r="E392" i="8"/>
  <c r="D392" i="8"/>
  <c r="C392" i="8"/>
  <c r="N391" i="8"/>
  <c r="M391" i="8"/>
  <c r="L391" i="8"/>
  <c r="K391" i="8"/>
  <c r="J391" i="8"/>
  <c r="I391" i="8"/>
  <c r="H391" i="8"/>
  <c r="G391" i="8"/>
  <c r="F391" i="8"/>
  <c r="E391" i="8"/>
  <c r="D391" i="8"/>
  <c r="C391" i="8"/>
  <c r="N390" i="8"/>
  <c r="M390" i="8"/>
  <c r="L390" i="8"/>
  <c r="K390" i="8"/>
  <c r="J390" i="8"/>
  <c r="I390" i="8"/>
  <c r="H390" i="8"/>
  <c r="G390" i="8"/>
  <c r="F390" i="8"/>
  <c r="E390" i="8"/>
  <c r="D390" i="8"/>
  <c r="C390" i="8"/>
  <c r="N389" i="8"/>
  <c r="M389" i="8"/>
  <c r="L389" i="8"/>
  <c r="K389" i="8"/>
  <c r="J389" i="8"/>
  <c r="I389" i="8"/>
  <c r="H389" i="8"/>
  <c r="G389" i="8"/>
  <c r="F389" i="8"/>
  <c r="E389" i="8"/>
  <c r="D389" i="8"/>
  <c r="C389" i="8"/>
  <c r="N388" i="8"/>
  <c r="M388" i="8"/>
  <c r="L388" i="8"/>
  <c r="K388" i="8"/>
  <c r="J388" i="8"/>
  <c r="I388" i="8"/>
  <c r="H388" i="8"/>
  <c r="G388" i="8"/>
  <c r="F388" i="8"/>
  <c r="E388" i="8"/>
  <c r="D388" i="8"/>
  <c r="C388" i="8"/>
  <c r="N387" i="8"/>
  <c r="M387" i="8"/>
  <c r="L387" i="8"/>
  <c r="K387" i="8"/>
  <c r="J387" i="8"/>
  <c r="I387" i="8"/>
  <c r="H387" i="8"/>
  <c r="G387" i="8"/>
  <c r="F387" i="8"/>
  <c r="E387" i="8"/>
  <c r="D387" i="8"/>
  <c r="C387" i="8"/>
  <c r="N386" i="8"/>
  <c r="M386" i="8"/>
  <c r="L386" i="8"/>
  <c r="K386" i="8"/>
  <c r="J386" i="8"/>
  <c r="I386" i="8"/>
  <c r="H386" i="8"/>
  <c r="G386" i="8"/>
  <c r="F386" i="8"/>
  <c r="E386" i="8"/>
  <c r="D386" i="8"/>
  <c r="C386" i="8"/>
  <c r="N385" i="8"/>
  <c r="M385" i="8"/>
  <c r="L385" i="8"/>
  <c r="K385" i="8"/>
  <c r="J385" i="8"/>
  <c r="I385" i="8"/>
  <c r="H385" i="8"/>
  <c r="G385" i="8"/>
  <c r="F385" i="8"/>
  <c r="E385" i="8"/>
  <c r="D385" i="8"/>
  <c r="C385" i="8"/>
  <c r="N384" i="8"/>
  <c r="M384" i="8"/>
  <c r="L384" i="8"/>
  <c r="K384" i="8"/>
  <c r="J384" i="8"/>
  <c r="I384" i="8"/>
  <c r="H384" i="8"/>
  <c r="G384" i="8"/>
  <c r="F384" i="8"/>
  <c r="E384" i="8"/>
  <c r="D384" i="8"/>
  <c r="C384" i="8"/>
  <c r="N383" i="8"/>
  <c r="M383" i="8"/>
  <c r="L383" i="8"/>
  <c r="K383" i="8"/>
  <c r="J383" i="8"/>
  <c r="I383" i="8"/>
  <c r="H383" i="8"/>
  <c r="G383" i="8"/>
  <c r="F383" i="8"/>
  <c r="E383" i="8"/>
  <c r="D383" i="8"/>
  <c r="C383" i="8"/>
  <c r="N382" i="8"/>
  <c r="M382" i="8"/>
  <c r="L382" i="8"/>
  <c r="K382" i="8"/>
  <c r="J382" i="8"/>
  <c r="I382" i="8"/>
  <c r="H382" i="8"/>
  <c r="G382" i="8"/>
  <c r="F382" i="8"/>
  <c r="E382" i="8"/>
  <c r="D382" i="8"/>
  <c r="C382" i="8"/>
  <c r="N381" i="8"/>
  <c r="M381" i="8"/>
  <c r="L381" i="8"/>
  <c r="K381" i="8"/>
  <c r="J381" i="8"/>
  <c r="I381" i="8"/>
  <c r="H381" i="8"/>
  <c r="G381" i="8"/>
  <c r="F381" i="8"/>
  <c r="E381" i="8"/>
  <c r="D381" i="8"/>
  <c r="C381" i="8"/>
  <c r="N380" i="8"/>
  <c r="M380" i="8"/>
  <c r="L380" i="8"/>
  <c r="K380" i="8"/>
  <c r="J380" i="8"/>
  <c r="I380" i="8"/>
  <c r="H380" i="8"/>
  <c r="G380" i="8"/>
  <c r="F380" i="8"/>
  <c r="E380" i="8"/>
  <c r="D380" i="8"/>
  <c r="C380" i="8"/>
  <c r="N379" i="8"/>
  <c r="M379" i="8"/>
  <c r="L379" i="8"/>
  <c r="K379" i="8"/>
  <c r="J379" i="8"/>
  <c r="I379" i="8"/>
  <c r="H379" i="8"/>
  <c r="G379" i="8"/>
  <c r="F379" i="8"/>
  <c r="E379" i="8"/>
  <c r="D379" i="8"/>
  <c r="C379" i="8"/>
  <c r="N378" i="8"/>
  <c r="M378" i="8"/>
  <c r="L378" i="8"/>
  <c r="K378" i="8"/>
  <c r="J378" i="8"/>
  <c r="I378" i="8"/>
  <c r="H378" i="8"/>
  <c r="G378" i="8"/>
  <c r="F378" i="8"/>
  <c r="E378" i="8"/>
  <c r="D378" i="8"/>
  <c r="C378" i="8"/>
  <c r="N377" i="8"/>
  <c r="M377" i="8"/>
  <c r="L377" i="8"/>
  <c r="K377" i="8"/>
  <c r="J377" i="8"/>
  <c r="I377" i="8"/>
  <c r="H377" i="8"/>
  <c r="G377" i="8"/>
  <c r="F377" i="8"/>
  <c r="E377" i="8"/>
  <c r="D377" i="8"/>
  <c r="C377" i="8"/>
  <c r="N376" i="8"/>
  <c r="M376" i="8"/>
  <c r="L376" i="8"/>
  <c r="K376" i="8"/>
  <c r="J376" i="8"/>
  <c r="I376" i="8"/>
  <c r="H376" i="8"/>
  <c r="G376" i="8"/>
  <c r="F376" i="8"/>
  <c r="E376" i="8"/>
  <c r="D376" i="8"/>
  <c r="C376" i="8"/>
  <c r="N375" i="8"/>
  <c r="M375" i="8"/>
  <c r="L375" i="8"/>
  <c r="K375" i="8"/>
  <c r="J375" i="8"/>
  <c r="I375" i="8"/>
  <c r="H375" i="8"/>
  <c r="G375" i="8"/>
  <c r="F375" i="8"/>
  <c r="E375" i="8"/>
  <c r="D375" i="8"/>
  <c r="C375" i="8"/>
  <c r="N374" i="8"/>
  <c r="M374" i="8"/>
  <c r="L374" i="8"/>
  <c r="K374" i="8"/>
  <c r="J374" i="8"/>
  <c r="I374" i="8"/>
  <c r="H374" i="8"/>
  <c r="G374" i="8"/>
  <c r="F374" i="8"/>
  <c r="E374" i="8"/>
  <c r="D374" i="8"/>
  <c r="C374" i="8"/>
  <c r="N373" i="8"/>
  <c r="M373" i="8"/>
  <c r="L373" i="8"/>
  <c r="K373" i="8"/>
  <c r="J373" i="8"/>
  <c r="I373" i="8"/>
  <c r="H373" i="8"/>
  <c r="G373" i="8"/>
  <c r="F373" i="8"/>
  <c r="E373" i="8"/>
  <c r="D373" i="8"/>
  <c r="C373" i="8"/>
  <c r="N372" i="8"/>
  <c r="M372" i="8"/>
  <c r="L372" i="8"/>
  <c r="K372" i="8"/>
  <c r="J372" i="8"/>
  <c r="I372" i="8"/>
  <c r="H372" i="8"/>
  <c r="G372" i="8"/>
  <c r="F372" i="8"/>
  <c r="E372" i="8"/>
  <c r="D372" i="8"/>
  <c r="C372" i="8"/>
  <c r="N371" i="8"/>
  <c r="M371" i="8"/>
  <c r="L371" i="8"/>
  <c r="K371" i="8"/>
  <c r="J371" i="8"/>
  <c r="I371" i="8"/>
  <c r="H371" i="8"/>
  <c r="G371" i="8"/>
  <c r="F371" i="8"/>
  <c r="E371" i="8"/>
  <c r="D371" i="8"/>
  <c r="C371" i="8"/>
  <c r="N370" i="8"/>
  <c r="M370" i="8"/>
  <c r="L370" i="8"/>
  <c r="K370" i="8"/>
  <c r="J370" i="8"/>
  <c r="I370" i="8"/>
  <c r="H370" i="8"/>
  <c r="G370" i="8"/>
  <c r="F370" i="8"/>
  <c r="E370" i="8"/>
  <c r="D370" i="8"/>
  <c r="C370" i="8"/>
  <c r="N369" i="8"/>
  <c r="M369" i="8"/>
  <c r="L369" i="8"/>
  <c r="K369" i="8"/>
  <c r="J369" i="8"/>
  <c r="I369" i="8"/>
  <c r="H369" i="8"/>
  <c r="G369" i="8"/>
  <c r="F369" i="8"/>
  <c r="E369" i="8"/>
  <c r="D369" i="8"/>
  <c r="C369" i="8"/>
  <c r="N368" i="8"/>
  <c r="M368" i="8"/>
  <c r="L368" i="8"/>
  <c r="K368" i="8"/>
  <c r="J368" i="8"/>
  <c r="I368" i="8"/>
  <c r="H368" i="8"/>
  <c r="G368" i="8"/>
  <c r="F368" i="8"/>
  <c r="E368" i="8"/>
  <c r="D368" i="8"/>
  <c r="C368" i="8"/>
  <c r="N367" i="8"/>
  <c r="M367" i="8"/>
  <c r="L367" i="8"/>
  <c r="K367" i="8"/>
  <c r="J367" i="8"/>
  <c r="I367" i="8"/>
  <c r="H367" i="8"/>
  <c r="G367" i="8"/>
  <c r="F367" i="8"/>
  <c r="E367" i="8"/>
  <c r="D367" i="8"/>
  <c r="C367" i="8"/>
  <c r="N366" i="8"/>
  <c r="M366" i="8"/>
  <c r="L366" i="8"/>
  <c r="K366" i="8"/>
  <c r="J366" i="8"/>
  <c r="I366" i="8"/>
  <c r="H366" i="8"/>
  <c r="G366" i="8"/>
  <c r="F366" i="8"/>
  <c r="E366" i="8"/>
  <c r="D366" i="8"/>
  <c r="C366" i="8"/>
  <c r="N365" i="8"/>
  <c r="M365" i="8"/>
  <c r="L365" i="8"/>
  <c r="K365" i="8"/>
  <c r="J365" i="8"/>
  <c r="I365" i="8"/>
  <c r="H365" i="8"/>
  <c r="G365" i="8"/>
  <c r="F365" i="8"/>
  <c r="E365" i="8"/>
  <c r="D365" i="8"/>
  <c r="C365" i="8"/>
  <c r="N364" i="8"/>
  <c r="M364" i="8"/>
  <c r="L364" i="8"/>
  <c r="K364" i="8"/>
  <c r="J364" i="8"/>
  <c r="I364" i="8"/>
  <c r="H364" i="8"/>
  <c r="G364" i="8"/>
  <c r="F364" i="8"/>
  <c r="E364" i="8"/>
  <c r="D364" i="8"/>
  <c r="C364" i="8"/>
  <c r="N363" i="8"/>
  <c r="M363" i="8"/>
  <c r="L363" i="8"/>
  <c r="K363" i="8"/>
  <c r="J363" i="8"/>
  <c r="I363" i="8"/>
  <c r="H363" i="8"/>
  <c r="G363" i="8"/>
  <c r="F363" i="8"/>
  <c r="E363" i="8"/>
  <c r="D363" i="8"/>
  <c r="C363" i="8"/>
  <c r="N362" i="8"/>
  <c r="M362" i="8"/>
  <c r="L362" i="8"/>
  <c r="K362" i="8"/>
  <c r="J362" i="8"/>
  <c r="I362" i="8"/>
  <c r="H362" i="8"/>
  <c r="G362" i="8"/>
  <c r="F362" i="8"/>
  <c r="E362" i="8"/>
  <c r="D362" i="8"/>
  <c r="C362" i="8"/>
  <c r="N361" i="8"/>
  <c r="M361" i="8"/>
  <c r="L361" i="8"/>
  <c r="K361" i="8"/>
  <c r="J361" i="8"/>
  <c r="I361" i="8"/>
  <c r="H361" i="8"/>
  <c r="G361" i="8"/>
  <c r="F361" i="8"/>
  <c r="E361" i="8"/>
  <c r="D361" i="8"/>
  <c r="C361" i="8"/>
  <c r="N360" i="8"/>
  <c r="M360" i="8"/>
  <c r="L360" i="8"/>
  <c r="K360" i="8"/>
  <c r="J360" i="8"/>
  <c r="I360" i="8"/>
  <c r="H360" i="8"/>
  <c r="G360" i="8"/>
  <c r="F360" i="8"/>
  <c r="E360" i="8"/>
  <c r="D360" i="8"/>
  <c r="C360" i="8"/>
  <c r="N359" i="8"/>
  <c r="M359" i="8"/>
  <c r="L359" i="8"/>
  <c r="K359" i="8"/>
  <c r="J359" i="8"/>
  <c r="I359" i="8"/>
  <c r="H359" i="8"/>
  <c r="G359" i="8"/>
  <c r="F359" i="8"/>
  <c r="E359" i="8"/>
  <c r="D359" i="8"/>
  <c r="C359" i="8"/>
  <c r="N358" i="8"/>
  <c r="M358" i="8"/>
  <c r="L358" i="8"/>
  <c r="K358" i="8"/>
  <c r="J358" i="8"/>
  <c r="I358" i="8"/>
  <c r="H358" i="8"/>
  <c r="G358" i="8"/>
  <c r="F358" i="8"/>
  <c r="E358" i="8"/>
  <c r="D358" i="8"/>
  <c r="C358" i="8"/>
  <c r="N357" i="8"/>
  <c r="M357" i="8"/>
  <c r="L357" i="8"/>
  <c r="K357" i="8"/>
  <c r="J357" i="8"/>
  <c r="I357" i="8"/>
  <c r="H357" i="8"/>
  <c r="G357" i="8"/>
  <c r="F357" i="8"/>
  <c r="E357" i="8"/>
  <c r="D357" i="8"/>
  <c r="C357" i="8"/>
  <c r="N356" i="8"/>
  <c r="M356" i="8"/>
  <c r="L356" i="8"/>
  <c r="K356" i="8"/>
  <c r="J356" i="8"/>
  <c r="I356" i="8"/>
  <c r="H356" i="8"/>
  <c r="G356" i="8"/>
  <c r="F356" i="8"/>
  <c r="E356" i="8"/>
  <c r="D356" i="8"/>
  <c r="C356" i="8"/>
  <c r="N355" i="8"/>
  <c r="M355" i="8"/>
  <c r="L355" i="8"/>
  <c r="K355" i="8"/>
  <c r="J355" i="8"/>
  <c r="I355" i="8"/>
  <c r="H355" i="8"/>
  <c r="G355" i="8"/>
  <c r="F355" i="8"/>
  <c r="E355" i="8"/>
  <c r="D355" i="8"/>
  <c r="C355" i="8"/>
  <c r="N354" i="8"/>
  <c r="M354" i="8"/>
  <c r="L354" i="8"/>
  <c r="K354" i="8"/>
  <c r="J354" i="8"/>
  <c r="I354" i="8"/>
  <c r="H354" i="8"/>
  <c r="G354" i="8"/>
  <c r="F354" i="8"/>
  <c r="E354" i="8"/>
  <c r="D354" i="8"/>
  <c r="C354" i="8"/>
  <c r="N353" i="8"/>
  <c r="M353" i="8"/>
  <c r="L353" i="8"/>
  <c r="K353" i="8"/>
  <c r="J353" i="8"/>
  <c r="I353" i="8"/>
  <c r="H353" i="8"/>
  <c r="G353" i="8"/>
  <c r="F353" i="8"/>
  <c r="E353" i="8"/>
  <c r="D353" i="8"/>
  <c r="C353" i="8"/>
  <c r="N352" i="8"/>
  <c r="M352" i="8"/>
  <c r="L352" i="8"/>
  <c r="K352" i="8"/>
  <c r="J352" i="8"/>
  <c r="I352" i="8"/>
  <c r="H352" i="8"/>
  <c r="G352" i="8"/>
  <c r="F352" i="8"/>
  <c r="E352" i="8"/>
  <c r="D352" i="8"/>
  <c r="C352" i="8"/>
  <c r="N351" i="8"/>
  <c r="M351" i="8"/>
  <c r="L351" i="8"/>
  <c r="K351" i="8"/>
  <c r="J351" i="8"/>
  <c r="I351" i="8"/>
  <c r="H351" i="8"/>
  <c r="G351" i="8"/>
  <c r="F351" i="8"/>
  <c r="E351" i="8"/>
  <c r="D351" i="8"/>
  <c r="C351" i="8"/>
  <c r="N350" i="8"/>
  <c r="M350" i="8"/>
  <c r="L350" i="8"/>
  <c r="K350" i="8"/>
  <c r="J350" i="8"/>
  <c r="I350" i="8"/>
  <c r="H350" i="8"/>
  <c r="G350" i="8"/>
  <c r="F350" i="8"/>
  <c r="E350" i="8"/>
  <c r="D350" i="8"/>
  <c r="C350" i="8"/>
  <c r="N349" i="8"/>
  <c r="M349" i="8"/>
  <c r="L349" i="8"/>
  <c r="K349" i="8"/>
  <c r="J349" i="8"/>
  <c r="I349" i="8"/>
  <c r="H349" i="8"/>
  <c r="G349" i="8"/>
  <c r="F349" i="8"/>
  <c r="E349" i="8"/>
  <c r="D349" i="8"/>
  <c r="C349" i="8"/>
  <c r="N345" i="8"/>
  <c r="M345" i="8"/>
  <c r="L345" i="8"/>
  <c r="K345" i="8"/>
  <c r="J345" i="8"/>
  <c r="I345" i="8"/>
  <c r="H345" i="8"/>
  <c r="G345" i="8"/>
  <c r="F345" i="8"/>
  <c r="E345" i="8"/>
  <c r="D345" i="8"/>
  <c r="C345" i="8"/>
  <c r="N344" i="8"/>
  <c r="M344" i="8"/>
  <c r="L344" i="8"/>
  <c r="K344" i="8"/>
  <c r="J344" i="8"/>
  <c r="I344" i="8"/>
  <c r="H344" i="8"/>
  <c r="G344" i="8"/>
  <c r="F344" i="8"/>
  <c r="E344" i="8"/>
  <c r="D344" i="8"/>
  <c r="C344" i="8"/>
  <c r="N343" i="8"/>
  <c r="M343" i="8"/>
  <c r="L343" i="8"/>
  <c r="K343" i="8"/>
  <c r="J343" i="8"/>
  <c r="I343" i="8"/>
  <c r="H343" i="8"/>
  <c r="G343" i="8"/>
  <c r="F343" i="8"/>
  <c r="E343" i="8"/>
  <c r="D343" i="8"/>
  <c r="C343" i="8"/>
  <c r="N342" i="8"/>
  <c r="M342" i="8"/>
  <c r="L342" i="8"/>
  <c r="K342" i="8"/>
  <c r="J342" i="8"/>
  <c r="I342" i="8"/>
  <c r="H342" i="8"/>
  <c r="G342" i="8"/>
  <c r="F342" i="8"/>
  <c r="E342" i="8"/>
  <c r="D342" i="8"/>
  <c r="C342" i="8"/>
  <c r="N341" i="8"/>
  <c r="M341" i="8"/>
  <c r="L341" i="8"/>
  <c r="K341" i="8"/>
  <c r="J341" i="8"/>
  <c r="I341" i="8"/>
  <c r="H341" i="8"/>
  <c r="G341" i="8"/>
  <c r="F341" i="8"/>
  <c r="E341" i="8"/>
  <c r="D341" i="8"/>
  <c r="C341" i="8"/>
  <c r="N340" i="8"/>
  <c r="M340" i="8"/>
  <c r="L340" i="8"/>
  <c r="K340" i="8"/>
  <c r="J340" i="8"/>
  <c r="I340" i="8"/>
  <c r="H340" i="8"/>
  <c r="G340" i="8"/>
  <c r="F340" i="8"/>
  <c r="E340" i="8"/>
  <c r="D340" i="8"/>
  <c r="C340" i="8"/>
  <c r="N339" i="8"/>
  <c r="M339" i="8"/>
  <c r="L339" i="8"/>
  <c r="K339" i="8"/>
  <c r="J339" i="8"/>
  <c r="I339" i="8"/>
  <c r="H339" i="8"/>
  <c r="G339" i="8"/>
  <c r="F339" i="8"/>
  <c r="E339" i="8"/>
  <c r="D339" i="8"/>
  <c r="C339" i="8"/>
  <c r="N338" i="8"/>
  <c r="M338" i="8"/>
  <c r="L338" i="8"/>
  <c r="K338" i="8"/>
  <c r="J338" i="8"/>
  <c r="I338" i="8"/>
  <c r="H338" i="8"/>
  <c r="G338" i="8"/>
  <c r="F338" i="8"/>
  <c r="E338" i="8"/>
  <c r="D338" i="8"/>
  <c r="C338" i="8"/>
  <c r="N337" i="8"/>
  <c r="M337" i="8"/>
  <c r="L337" i="8"/>
  <c r="K337" i="8"/>
  <c r="J337" i="8"/>
  <c r="I337" i="8"/>
  <c r="H337" i="8"/>
  <c r="G337" i="8"/>
  <c r="F337" i="8"/>
  <c r="E337" i="8"/>
  <c r="D337" i="8"/>
  <c r="C337" i="8"/>
  <c r="N336" i="8"/>
  <c r="M336" i="8"/>
  <c r="L336" i="8"/>
  <c r="K336" i="8"/>
  <c r="J336" i="8"/>
  <c r="I336" i="8"/>
  <c r="H336" i="8"/>
  <c r="G336" i="8"/>
  <c r="F336" i="8"/>
  <c r="E336" i="8"/>
  <c r="D336" i="8"/>
  <c r="C336" i="8"/>
  <c r="N335" i="8"/>
  <c r="M335" i="8"/>
  <c r="L335" i="8"/>
  <c r="K335" i="8"/>
  <c r="J335" i="8"/>
  <c r="I335" i="8"/>
  <c r="H335" i="8"/>
  <c r="G335" i="8"/>
  <c r="F335" i="8"/>
  <c r="E335" i="8"/>
  <c r="D335" i="8"/>
  <c r="C335" i="8"/>
  <c r="N334" i="8"/>
  <c r="M334" i="8"/>
  <c r="L334" i="8"/>
  <c r="K334" i="8"/>
  <c r="J334" i="8"/>
  <c r="I334" i="8"/>
  <c r="H334" i="8"/>
  <c r="G334" i="8"/>
  <c r="F334" i="8"/>
  <c r="E334" i="8"/>
  <c r="D334" i="8"/>
  <c r="C334" i="8"/>
  <c r="N333" i="8"/>
  <c r="M333" i="8"/>
  <c r="L333" i="8"/>
  <c r="K333" i="8"/>
  <c r="J333" i="8"/>
  <c r="I333" i="8"/>
  <c r="H333" i="8"/>
  <c r="G333" i="8"/>
  <c r="F333" i="8"/>
  <c r="E333" i="8"/>
  <c r="D333" i="8"/>
  <c r="C333" i="8"/>
  <c r="N332" i="8"/>
  <c r="M332" i="8"/>
  <c r="L332" i="8"/>
  <c r="K332" i="8"/>
  <c r="J332" i="8"/>
  <c r="I332" i="8"/>
  <c r="H332" i="8"/>
  <c r="G332" i="8"/>
  <c r="F332" i="8"/>
  <c r="E332" i="8"/>
  <c r="D332" i="8"/>
  <c r="C332" i="8"/>
  <c r="N331" i="8"/>
  <c r="M331" i="8"/>
  <c r="L331" i="8"/>
  <c r="K331" i="8"/>
  <c r="J331" i="8"/>
  <c r="I331" i="8"/>
  <c r="H331" i="8"/>
  <c r="G331" i="8"/>
  <c r="F331" i="8"/>
  <c r="E331" i="8"/>
  <c r="D331" i="8"/>
  <c r="C331" i="8"/>
  <c r="N330" i="8"/>
  <c r="M330" i="8"/>
  <c r="L330" i="8"/>
  <c r="K330" i="8"/>
  <c r="J330" i="8"/>
  <c r="I330" i="8"/>
  <c r="H330" i="8"/>
  <c r="G330" i="8"/>
  <c r="F330" i="8"/>
  <c r="E330" i="8"/>
  <c r="D330" i="8"/>
  <c r="C330" i="8"/>
  <c r="N329" i="8"/>
  <c r="M329" i="8"/>
  <c r="L329" i="8"/>
  <c r="K329" i="8"/>
  <c r="J329" i="8"/>
  <c r="I329" i="8"/>
  <c r="H329" i="8"/>
  <c r="G329" i="8"/>
  <c r="F329" i="8"/>
  <c r="E329" i="8"/>
  <c r="D329" i="8"/>
  <c r="C329" i="8"/>
  <c r="N328" i="8"/>
  <c r="M328" i="8"/>
  <c r="L328" i="8"/>
  <c r="K328" i="8"/>
  <c r="J328" i="8"/>
  <c r="I328" i="8"/>
  <c r="H328" i="8"/>
  <c r="G328" i="8"/>
  <c r="F328" i="8"/>
  <c r="E328" i="8"/>
  <c r="D328" i="8"/>
  <c r="C328" i="8"/>
  <c r="N327" i="8"/>
  <c r="M327" i="8"/>
  <c r="L327" i="8"/>
  <c r="K327" i="8"/>
  <c r="J327" i="8"/>
  <c r="I327" i="8"/>
  <c r="H327" i="8"/>
  <c r="G327" i="8"/>
  <c r="F327" i="8"/>
  <c r="E327" i="8"/>
  <c r="D327" i="8"/>
  <c r="C327" i="8"/>
  <c r="N326" i="8"/>
  <c r="M326" i="8"/>
  <c r="L326" i="8"/>
  <c r="K326" i="8"/>
  <c r="J326" i="8"/>
  <c r="I326" i="8"/>
  <c r="H326" i="8"/>
  <c r="G326" i="8"/>
  <c r="F326" i="8"/>
  <c r="E326" i="8"/>
  <c r="D326" i="8"/>
  <c r="C326" i="8"/>
  <c r="N325" i="8"/>
  <c r="M325" i="8"/>
  <c r="L325" i="8"/>
  <c r="K325" i="8"/>
  <c r="J325" i="8"/>
  <c r="I325" i="8"/>
  <c r="H325" i="8"/>
  <c r="G325" i="8"/>
  <c r="F325" i="8"/>
  <c r="E325" i="8"/>
  <c r="D325" i="8"/>
  <c r="C325" i="8"/>
  <c r="N324" i="8"/>
  <c r="M324" i="8"/>
  <c r="L324" i="8"/>
  <c r="K324" i="8"/>
  <c r="J324" i="8"/>
  <c r="I324" i="8"/>
  <c r="H324" i="8"/>
  <c r="G324" i="8"/>
  <c r="F324" i="8"/>
  <c r="E324" i="8"/>
  <c r="D324" i="8"/>
  <c r="C324" i="8"/>
  <c r="N323" i="8"/>
  <c r="M323" i="8"/>
  <c r="L323" i="8"/>
  <c r="K323" i="8"/>
  <c r="J323" i="8"/>
  <c r="I323" i="8"/>
  <c r="H323" i="8"/>
  <c r="G323" i="8"/>
  <c r="F323" i="8"/>
  <c r="E323" i="8"/>
  <c r="D323" i="8"/>
  <c r="C323" i="8"/>
  <c r="N322" i="8"/>
  <c r="M322" i="8"/>
  <c r="L322" i="8"/>
  <c r="K322" i="8"/>
  <c r="J322" i="8"/>
  <c r="I322" i="8"/>
  <c r="H322" i="8"/>
  <c r="G322" i="8"/>
  <c r="F322" i="8"/>
  <c r="E322" i="8"/>
  <c r="D322" i="8"/>
  <c r="C322" i="8"/>
  <c r="N321" i="8"/>
  <c r="M321" i="8"/>
  <c r="L321" i="8"/>
  <c r="K321" i="8"/>
  <c r="J321" i="8"/>
  <c r="I321" i="8"/>
  <c r="H321" i="8"/>
  <c r="G321" i="8"/>
  <c r="F321" i="8"/>
  <c r="E321" i="8"/>
  <c r="D321" i="8"/>
  <c r="C321" i="8"/>
  <c r="N320" i="8"/>
  <c r="M320" i="8"/>
  <c r="L320" i="8"/>
  <c r="K320" i="8"/>
  <c r="J320" i="8"/>
  <c r="I320" i="8"/>
  <c r="H320" i="8"/>
  <c r="G320" i="8"/>
  <c r="F320" i="8"/>
  <c r="E320" i="8"/>
  <c r="D320" i="8"/>
  <c r="C320" i="8"/>
  <c r="N319" i="8"/>
  <c r="M319" i="8"/>
  <c r="L319" i="8"/>
  <c r="K319" i="8"/>
  <c r="J319" i="8"/>
  <c r="I319" i="8"/>
  <c r="H319" i="8"/>
  <c r="G319" i="8"/>
  <c r="F319" i="8"/>
  <c r="E319" i="8"/>
  <c r="D319" i="8"/>
  <c r="C319" i="8"/>
  <c r="N318" i="8"/>
  <c r="M318" i="8"/>
  <c r="L318" i="8"/>
  <c r="K318" i="8"/>
  <c r="J318" i="8"/>
  <c r="I318" i="8"/>
  <c r="H318" i="8"/>
  <c r="G318" i="8"/>
  <c r="F318" i="8"/>
  <c r="E318" i="8"/>
  <c r="D318" i="8"/>
  <c r="C318" i="8"/>
  <c r="N317" i="8"/>
  <c r="M317" i="8"/>
  <c r="L317" i="8"/>
  <c r="K317" i="8"/>
  <c r="J317" i="8"/>
  <c r="I317" i="8"/>
  <c r="H317" i="8"/>
  <c r="G317" i="8"/>
  <c r="F317" i="8"/>
  <c r="E317" i="8"/>
  <c r="D317" i="8"/>
  <c r="C317" i="8"/>
  <c r="N316" i="8"/>
  <c r="M316" i="8"/>
  <c r="L316" i="8"/>
  <c r="K316" i="8"/>
  <c r="J316" i="8"/>
  <c r="I316" i="8"/>
  <c r="H316" i="8"/>
  <c r="G316" i="8"/>
  <c r="F316" i="8"/>
  <c r="E316" i="8"/>
  <c r="D316" i="8"/>
  <c r="C316" i="8"/>
  <c r="N315" i="8"/>
  <c r="M315" i="8"/>
  <c r="L315" i="8"/>
  <c r="K315" i="8"/>
  <c r="J315" i="8"/>
  <c r="I315" i="8"/>
  <c r="H315" i="8"/>
  <c r="G315" i="8"/>
  <c r="F315" i="8"/>
  <c r="E315" i="8"/>
  <c r="D315" i="8"/>
  <c r="C315" i="8"/>
  <c r="N314" i="8"/>
  <c r="M314" i="8"/>
  <c r="L314" i="8"/>
  <c r="K314" i="8"/>
  <c r="J314" i="8"/>
  <c r="I314" i="8"/>
  <c r="H314" i="8"/>
  <c r="G314" i="8"/>
  <c r="F314" i="8"/>
  <c r="E314" i="8"/>
  <c r="D314" i="8"/>
  <c r="C314" i="8"/>
  <c r="N313" i="8"/>
  <c r="M313" i="8"/>
  <c r="L313" i="8"/>
  <c r="K313" i="8"/>
  <c r="J313" i="8"/>
  <c r="I313" i="8"/>
  <c r="H313" i="8"/>
  <c r="G313" i="8"/>
  <c r="F313" i="8"/>
  <c r="E313" i="8"/>
  <c r="D313" i="8"/>
  <c r="C313" i="8"/>
  <c r="N312" i="8"/>
  <c r="M312" i="8"/>
  <c r="L312" i="8"/>
  <c r="K312" i="8"/>
  <c r="J312" i="8"/>
  <c r="I312" i="8"/>
  <c r="H312" i="8"/>
  <c r="G312" i="8"/>
  <c r="F312" i="8"/>
  <c r="E312" i="8"/>
  <c r="D312" i="8"/>
  <c r="C312" i="8"/>
  <c r="N311" i="8"/>
  <c r="M311" i="8"/>
  <c r="L311" i="8"/>
  <c r="K311" i="8"/>
  <c r="J311" i="8"/>
  <c r="I311" i="8"/>
  <c r="H311" i="8"/>
  <c r="G311" i="8"/>
  <c r="F311" i="8"/>
  <c r="E311" i="8"/>
  <c r="D311" i="8"/>
  <c r="C311" i="8"/>
  <c r="N310" i="8"/>
  <c r="M310" i="8"/>
  <c r="L310" i="8"/>
  <c r="K310" i="8"/>
  <c r="J310" i="8"/>
  <c r="I310" i="8"/>
  <c r="H310" i="8"/>
  <c r="G310" i="8"/>
  <c r="F310" i="8"/>
  <c r="E310" i="8"/>
  <c r="D310" i="8"/>
  <c r="C310" i="8"/>
  <c r="N309" i="8"/>
  <c r="M309" i="8"/>
  <c r="L309" i="8"/>
  <c r="K309" i="8"/>
  <c r="J309" i="8"/>
  <c r="I309" i="8"/>
  <c r="H309" i="8"/>
  <c r="G309" i="8"/>
  <c r="F309" i="8"/>
  <c r="E309" i="8"/>
  <c r="D309" i="8"/>
  <c r="C309" i="8"/>
  <c r="N308" i="8"/>
  <c r="M308" i="8"/>
  <c r="L308" i="8"/>
  <c r="K308" i="8"/>
  <c r="J308" i="8"/>
  <c r="I308" i="8"/>
  <c r="H308" i="8"/>
  <c r="G308" i="8"/>
  <c r="F308" i="8"/>
  <c r="E308" i="8"/>
  <c r="D308" i="8"/>
  <c r="C308" i="8"/>
  <c r="N307" i="8"/>
  <c r="M307" i="8"/>
  <c r="L307" i="8"/>
  <c r="K307" i="8"/>
  <c r="J307" i="8"/>
  <c r="I307" i="8"/>
  <c r="H307" i="8"/>
  <c r="G307" i="8"/>
  <c r="F307" i="8"/>
  <c r="E307" i="8"/>
  <c r="D307" i="8"/>
  <c r="C307" i="8"/>
  <c r="N306" i="8"/>
  <c r="M306" i="8"/>
  <c r="L306" i="8"/>
  <c r="K306" i="8"/>
  <c r="J306" i="8"/>
  <c r="I306" i="8"/>
  <c r="H306" i="8"/>
  <c r="G306" i="8"/>
  <c r="F306" i="8"/>
  <c r="E306" i="8"/>
  <c r="D306" i="8"/>
  <c r="C306" i="8"/>
  <c r="N305" i="8"/>
  <c r="M305" i="8"/>
  <c r="L305" i="8"/>
  <c r="K305" i="8"/>
  <c r="J305" i="8"/>
  <c r="I305" i="8"/>
  <c r="H305" i="8"/>
  <c r="G305" i="8"/>
  <c r="F305" i="8"/>
  <c r="E305" i="8"/>
  <c r="D305" i="8"/>
  <c r="C305" i="8"/>
  <c r="N304" i="8"/>
  <c r="M304" i="8"/>
  <c r="L304" i="8"/>
  <c r="K304" i="8"/>
  <c r="J304" i="8"/>
  <c r="I304" i="8"/>
  <c r="H304" i="8"/>
  <c r="G304" i="8"/>
  <c r="F304" i="8"/>
  <c r="E304" i="8"/>
  <c r="D304" i="8"/>
  <c r="C304" i="8"/>
  <c r="N303" i="8"/>
  <c r="M303" i="8"/>
  <c r="L303" i="8"/>
  <c r="K303" i="8"/>
  <c r="J303" i="8"/>
  <c r="I303" i="8"/>
  <c r="H303" i="8"/>
  <c r="G303" i="8"/>
  <c r="F303" i="8"/>
  <c r="E303" i="8"/>
  <c r="D303" i="8"/>
  <c r="C303" i="8"/>
  <c r="N302" i="8"/>
  <c r="M302" i="8"/>
  <c r="L302" i="8"/>
  <c r="K302" i="8"/>
  <c r="J302" i="8"/>
  <c r="I302" i="8"/>
  <c r="H302" i="8"/>
  <c r="G302" i="8"/>
  <c r="F302" i="8"/>
  <c r="E302" i="8"/>
  <c r="D302" i="8"/>
  <c r="C302" i="8"/>
  <c r="N301" i="8"/>
  <c r="M301" i="8"/>
  <c r="L301" i="8"/>
  <c r="K301" i="8"/>
  <c r="J301" i="8"/>
  <c r="I301" i="8"/>
  <c r="H301" i="8"/>
  <c r="G301" i="8"/>
  <c r="F301" i="8"/>
  <c r="E301" i="8"/>
  <c r="D301" i="8"/>
  <c r="C301" i="8"/>
  <c r="N300" i="8"/>
  <c r="M300" i="8"/>
  <c r="L300" i="8"/>
  <c r="K300" i="8"/>
  <c r="J300" i="8"/>
  <c r="I300" i="8"/>
  <c r="H300" i="8"/>
  <c r="G300" i="8"/>
  <c r="F300" i="8"/>
  <c r="E300" i="8"/>
  <c r="D300" i="8"/>
  <c r="C300" i="8"/>
  <c r="N299" i="8"/>
  <c r="M299" i="8"/>
  <c r="L299" i="8"/>
  <c r="K299" i="8"/>
  <c r="J299" i="8"/>
  <c r="I299" i="8"/>
  <c r="H299" i="8"/>
  <c r="G299" i="8"/>
  <c r="F299" i="8"/>
  <c r="E299" i="8"/>
  <c r="D299" i="8"/>
  <c r="C299" i="8"/>
  <c r="N298" i="8"/>
  <c r="M298" i="8"/>
  <c r="L298" i="8"/>
  <c r="K298" i="8"/>
  <c r="J298" i="8"/>
  <c r="I298" i="8"/>
  <c r="H298" i="8"/>
  <c r="G298" i="8"/>
  <c r="F298" i="8"/>
  <c r="E298" i="8"/>
  <c r="D298" i="8"/>
  <c r="C298" i="8"/>
  <c r="N297" i="8"/>
  <c r="M297" i="8"/>
  <c r="L297" i="8"/>
  <c r="K297" i="8"/>
  <c r="J297" i="8"/>
  <c r="I297" i="8"/>
  <c r="H297" i="8"/>
  <c r="G297" i="8"/>
  <c r="F297" i="8"/>
  <c r="E297" i="8"/>
  <c r="D297" i="8"/>
  <c r="C297" i="8"/>
  <c r="N296" i="8"/>
  <c r="M296" i="8"/>
  <c r="L296" i="8"/>
  <c r="K296" i="8"/>
  <c r="J296" i="8"/>
  <c r="I296" i="8"/>
  <c r="H296" i="8"/>
  <c r="G296" i="8"/>
  <c r="F296" i="8"/>
  <c r="E296" i="8"/>
  <c r="D296" i="8"/>
  <c r="C296" i="8"/>
  <c r="N295" i="8"/>
  <c r="M295" i="8"/>
  <c r="L295" i="8"/>
  <c r="K295" i="8"/>
  <c r="J295" i="8"/>
  <c r="I295" i="8"/>
  <c r="H295" i="8"/>
  <c r="G295" i="8"/>
  <c r="F295" i="8"/>
  <c r="E295" i="8"/>
  <c r="D295" i="8"/>
  <c r="C295" i="8"/>
  <c r="O297" i="14"/>
  <c r="O296" i="14"/>
  <c r="O295" i="14"/>
  <c r="O297" i="13"/>
  <c r="O296" i="13"/>
  <c r="O295" i="13"/>
  <c r="O297" i="12"/>
  <c r="O296" i="12"/>
  <c r="O295" i="12"/>
  <c r="O297" i="11"/>
  <c r="O296" i="11"/>
  <c r="O295" i="11"/>
  <c r="O495" i="14"/>
  <c r="O494" i="14"/>
  <c r="O493" i="14"/>
  <c r="O492" i="14"/>
  <c r="O491" i="14"/>
  <c r="O490" i="14"/>
  <c r="O489" i="14"/>
  <c r="O488" i="14"/>
  <c r="O487" i="14"/>
  <c r="O486" i="14"/>
  <c r="O485" i="14"/>
  <c r="O484" i="14"/>
  <c r="O483" i="14"/>
  <c r="O482" i="14"/>
  <c r="O481" i="14"/>
  <c r="O480" i="14"/>
  <c r="O479" i="14"/>
  <c r="O478" i="14"/>
  <c r="O477" i="14"/>
  <c r="O476" i="14"/>
  <c r="O475" i="14"/>
  <c r="O474" i="14"/>
  <c r="O473" i="14"/>
  <c r="O472" i="14"/>
  <c r="O471" i="14"/>
  <c r="O470" i="14"/>
  <c r="O469" i="14"/>
  <c r="O468" i="14"/>
  <c r="O467" i="14"/>
  <c r="O466" i="14"/>
  <c r="O465" i="14"/>
  <c r="O464" i="14"/>
  <c r="O463" i="14"/>
  <c r="O462" i="14"/>
  <c r="O461" i="14"/>
  <c r="O460" i="14"/>
  <c r="O459" i="14"/>
  <c r="O458" i="14"/>
  <c r="O457" i="14"/>
  <c r="O456" i="14"/>
  <c r="O455" i="14"/>
  <c r="O454" i="14"/>
  <c r="O456" i="13"/>
  <c r="O455" i="13"/>
  <c r="O454" i="13"/>
  <c r="O453" i="14"/>
  <c r="O452" i="14"/>
  <c r="O451" i="14"/>
  <c r="O453" i="13"/>
  <c r="O452" i="13"/>
  <c r="O451" i="13"/>
  <c r="O450" i="14"/>
  <c r="O449" i="14"/>
  <c r="O448" i="14"/>
  <c r="O450" i="13"/>
  <c r="O449" i="13"/>
  <c r="O448" i="13"/>
  <c r="O447" i="14"/>
  <c r="O446" i="14"/>
  <c r="O445" i="14"/>
  <c r="O447" i="13"/>
  <c r="O446" i="13"/>
  <c r="O445" i="13"/>
  <c r="O444" i="14"/>
  <c r="O443" i="14"/>
  <c r="O442" i="14"/>
  <c r="O444" i="13"/>
  <c r="O443" i="13"/>
  <c r="O442" i="13"/>
  <c r="O441" i="14"/>
  <c r="O440" i="14"/>
  <c r="O439" i="14"/>
  <c r="O441" i="13"/>
  <c r="O440" i="13"/>
  <c r="O439" i="13"/>
  <c r="O417" i="14"/>
  <c r="O416" i="14"/>
  <c r="O415" i="14"/>
  <c r="O417" i="13"/>
  <c r="O416" i="13"/>
  <c r="O415" i="13"/>
  <c r="O414" i="14"/>
  <c r="O413" i="14"/>
  <c r="O412" i="14"/>
  <c r="O414" i="13"/>
  <c r="O413" i="13"/>
  <c r="O412" i="13"/>
  <c r="O404" i="14"/>
  <c r="N294" i="8"/>
  <c r="M294" i="8"/>
  <c r="L294" i="8"/>
  <c r="K294" i="8"/>
  <c r="J294" i="8"/>
  <c r="I294" i="8"/>
  <c r="H294" i="8"/>
  <c r="G294" i="8"/>
  <c r="F294" i="8"/>
  <c r="E294" i="8"/>
  <c r="D294" i="8"/>
  <c r="C294" i="8"/>
  <c r="N293" i="8"/>
  <c r="M293" i="8"/>
  <c r="L293" i="8"/>
  <c r="K293" i="8"/>
  <c r="J293" i="8"/>
  <c r="I293" i="8"/>
  <c r="H293" i="8"/>
  <c r="G293" i="8"/>
  <c r="F293" i="8"/>
  <c r="E293" i="8"/>
  <c r="D293" i="8"/>
  <c r="C293" i="8"/>
  <c r="N292" i="8"/>
  <c r="M292" i="8"/>
  <c r="L292" i="8"/>
  <c r="K292" i="8"/>
  <c r="J292" i="8"/>
  <c r="I292" i="8"/>
  <c r="H292" i="8"/>
  <c r="G292" i="8"/>
  <c r="F292" i="8"/>
  <c r="E292" i="8"/>
  <c r="D292" i="8"/>
  <c r="C292" i="8"/>
  <c r="N291" i="8"/>
  <c r="M291" i="8"/>
  <c r="L291" i="8"/>
  <c r="K291" i="8"/>
  <c r="J291" i="8"/>
  <c r="I291" i="8"/>
  <c r="H291" i="8"/>
  <c r="G291" i="8"/>
  <c r="F291" i="8"/>
  <c r="E291" i="8"/>
  <c r="D291" i="8"/>
  <c r="C291" i="8"/>
  <c r="N290" i="8"/>
  <c r="M290" i="8"/>
  <c r="L290" i="8"/>
  <c r="K290" i="8"/>
  <c r="J290" i="8"/>
  <c r="I290" i="8"/>
  <c r="H290" i="8"/>
  <c r="G290" i="8"/>
  <c r="F290" i="8"/>
  <c r="E290" i="8"/>
  <c r="D290" i="8"/>
  <c r="C290" i="8"/>
  <c r="N289" i="8"/>
  <c r="M289" i="8"/>
  <c r="L289" i="8"/>
  <c r="K289" i="8"/>
  <c r="J289" i="8"/>
  <c r="I289" i="8"/>
  <c r="H289" i="8"/>
  <c r="G289" i="8"/>
  <c r="F289" i="8"/>
  <c r="E289" i="8"/>
  <c r="D289" i="8"/>
  <c r="C289" i="8"/>
  <c r="N288" i="8"/>
  <c r="M288" i="8"/>
  <c r="L288" i="8"/>
  <c r="K288" i="8"/>
  <c r="J288" i="8"/>
  <c r="I288" i="8"/>
  <c r="H288" i="8"/>
  <c r="G288" i="8"/>
  <c r="F288" i="8"/>
  <c r="E288" i="8"/>
  <c r="D288" i="8"/>
  <c r="C288" i="8"/>
  <c r="N287" i="8"/>
  <c r="M287" i="8"/>
  <c r="L287" i="8"/>
  <c r="K287" i="8"/>
  <c r="J287" i="8"/>
  <c r="I287" i="8"/>
  <c r="H287" i="8"/>
  <c r="G287" i="8"/>
  <c r="F287" i="8"/>
  <c r="E287" i="8"/>
  <c r="D287" i="8"/>
  <c r="C287" i="8"/>
  <c r="N286" i="8"/>
  <c r="M286" i="8"/>
  <c r="L286" i="8"/>
  <c r="K286" i="8"/>
  <c r="J286" i="8"/>
  <c r="I286" i="8"/>
  <c r="H286" i="8"/>
  <c r="G286" i="8"/>
  <c r="F286" i="8"/>
  <c r="E286" i="8"/>
  <c r="D286" i="8"/>
  <c r="C286" i="8"/>
  <c r="N285" i="8"/>
  <c r="M285" i="8"/>
  <c r="L285" i="8"/>
  <c r="K285" i="8"/>
  <c r="J285" i="8"/>
  <c r="I285" i="8"/>
  <c r="H285" i="8"/>
  <c r="G285" i="8"/>
  <c r="F285" i="8"/>
  <c r="E285" i="8"/>
  <c r="D285" i="8"/>
  <c r="C285" i="8"/>
  <c r="N284" i="8"/>
  <c r="M284" i="8"/>
  <c r="L284" i="8"/>
  <c r="K284" i="8"/>
  <c r="J284" i="8"/>
  <c r="I284" i="8"/>
  <c r="H284" i="8"/>
  <c r="G284" i="8"/>
  <c r="F284" i="8"/>
  <c r="E284" i="8"/>
  <c r="D284" i="8"/>
  <c r="C284" i="8"/>
  <c r="N283" i="8"/>
  <c r="M283" i="8"/>
  <c r="L283" i="8"/>
  <c r="K283" i="8"/>
  <c r="J283" i="8"/>
  <c r="I283" i="8"/>
  <c r="H283" i="8"/>
  <c r="G283" i="8"/>
  <c r="F283" i="8"/>
  <c r="E283" i="8"/>
  <c r="D283" i="8"/>
  <c r="C283" i="8"/>
  <c r="N282" i="8"/>
  <c r="M282" i="8"/>
  <c r="L282" i="8"/>
  <c r="K282" i="8"/>
  <c r="J282" i="8"/>
  <c r="I282" i="8"/>
  <c r="H282" i="8"/>
  <c r="G282" i="8"/>
  <c r="F282" i="8"/>
  <c r="E282" i="8"/>
  <c r="D282" i="8"/>
  <c r="C282" i="8"/>
  <c r="N281" i="8"/>
  <c r="M281" i="8"/>
  <c r="L281" i="8"/>
  <c r="K281" i="8"/>
  <c r="J281" i="8"/>
  <c r="I281" i="8"/>
  <c r="H281" i="8"/>
  <c r="G281" i="8"/>
  <c r="F281" i="8"/>
  <c r="E281" i="8"/>
  <c r="D281" i="8"/>
  <c r="C281" i="8"/>
  <c r="N280" i="8"/>
  <c r="M280" i="8"/>
  <c r="L280" i="8"/>
  <c r="K280" i="8"/>
  <c r="J280" i="8"/>
  <c r="I280" i="8"/>
  <c r="H280" i="8"/>
  <c r="G280" i="8"/>
  <c r="F280" i="8"/>
  <c r="E280" i="8"/>
  <c r="D280" i="8"/>
  <c r="C280" i="8"/>
  <c r="N279" i="8"/>
  <c r="M279" i="8"/>
  <c r="L279" i="8"/>
  <c r="K279" i="8"/>
  <c r="J279" i="8"/>
  <c r="I279" i="8"/>
  <c r="H279" i="8"/>
  <c r="G279" i="8"/>
  <c r="F279" i="8"/>
  <c r="E279" i="8"/>
  <c r="D279" i="8"/>
  <c r="C279" i="8"/>
  <c r="N278" i="8"/>
  <c r="M278" i="8"/>
  <c r="L278" i="8"/>
  <c r="K278" i="8"/>
  <c r="J278" i="8"/>
  <c r="I278" i="8"/>
  <c r="H278" i="8"/>
  <c r="G278" i="8"/>
  <c r="F278" i="8"/>
  <c r="E278" i="8"/>
  <c r="D278" i="8"/>
  <c r="C278" i="8"/>
  <c r="N277" i="8"/>
  <c r="M277" i="8"/>
  <c r="L277" i="8"/>
  <c r="K277" i="8"/>
  <c r="J277" i="8"/>
  <c r="I277" i="8"/>
  <c r="H277" i="8"/>
  <c r="G277" i="8"/>
  <c r="F277" i="8"/>
  <c r="E277" i="8"/>
  <c r="D277" i="8"/>
  <c r="C277" i="8"/>
  <c r="N276" i="8"/>
  <c r="M276" i="8"/>
  <c r="L276" i="8"/>
  <c r="K276" i="8"/>
  <c r="J276" i="8"/>
  <c r="I276" i="8"/>
  <c r="H276" i="8"/>
  <c r="G276" i="8"/>
  <c r="F276" i="8"/>
  <c r="E276" i="8"/>
  <c r="D276" i="8"/>
  <c r="C276" i="8"/>
  <c r="N275" i="8"/>
  <c r="M275" i="8"/>
  <c r="L275" i="8"/>
  <c r="K275" i="8"/>
  <c r="J275" i="8"/>
  <c r="I275" i="8"/>
  <c r="H275" i="8"/>
  <c r="G275" i="8"/>
  <c r="F275" i="8"/>
  <c r="E275" i="8"/>
  <c r="D275" i="8"/>
  <c r="C275" i="8"/>
  <c r="N274" i="8"/>
  <c r="M274" i="8"/>
  <c r="L274" i="8"/>
  <c r="K274" i="8"/>
  <c r="J274" i="8"/>
  <c r="I274" i="8"/>
  <c r="H274" i="8"/>
  <c r="G274" i="8"/>
  <c r="F274" i="8"/>
  <c r="E274" i="8"/>
  <c r="D274" i="8"/>
  <c r="C274" i="8"/>
  <c r="N273" i="8"/>
  <c r="M273" i="8"/>
  <c r="L273" i="8"/>
  <c r="K273" i="8"/>
  <c r="J273" i="8"/>
  <c r="I273" i="8"/>
  <c r="H273" i="8"/>
  <c r="G273" i="8"/>
  <c r="F273" i="8"/>
  <c r="E273" i="8"/>
  <c r="D273" i="8"/>
  <c r="C273" i="8"/>
  <c r="N272" i="8"/>
  <c r="M272" i="8"/>
  <c r="L272" i="8"/>
  <c r="K272" i="8"/>
  <c r="J272" i="8"/>
  <c r="I272" i="8"/>
  <c r="H272" i="8"/>
  <c r="G272" i="8"/>
  <c r="F272" i="8"/>
  <c r="E272" i="8"/>
  <c r="D272" i="8"/>
  <c r="C272" i="8"/>
  <c r="N271" i="8"/>
  <c r="M271" i="8"/>
  <c r="L271" i="8"/>
  <c r="K271" i="8"/>
  <c r="J271" i="8"/>
  <c r="I271" i="8"/>
  <c r="H271" i="8"/>
  <c r="G271" i="8"/>
  <c r="F271" i="8"/>
  <c r="E271" i="8"/>
  <c r="D271" i="8"/>
  <c r="C271" i="8"/>
  <c r="N270" i="8"/>
  <c r="M270" i="8"/>
  <c r="L270" i="8"/>
  <c r="K270" i="8"/>
  <c r="J270" i="8"/>
  <c r="I270" i="8"/>
  <c r="H270" i="8"/>
  <c r="G270" i="8"/>
  <c r="F270" i="8"/>
  <c r="E270" i="8"/>
  <c r="D270" i="8"/>
  <c r="C270" i="8"/>
  <c r="N269" i="8"/>
  <c r="M269" i="8"/>
  <c r="L269" i="8"/>
  <c r="K269" i="8"/>
  <c r="J269" i="8"/>
  <c r="I269" i="8"/>
  <c r="H269" i="8"/>
  <c r="G269" i="8"/>
  <c r="F269" i="8"/>
  <c r="E269" i="8"/>
  <c r="D269" i="8"/>
  <c r="C269" i="8"/>
  <c r="N268" i="8"/>
  <c r="M268" i="8"/>
  <c r="L268" i="8"/>
  <c r="K268" i="8"/>
  <c r="J268" i="8"/>
  <c r="I268" i="8"/>
  <c r="H268" i="8"/>
  <c r="G268" i="8"/>
  <c r="F268" i="8"/>
  <c r="E268" i="8"/>
  <c r="D268" i="8"/>
  <c r="C268" i="8"/>
  <c r="N267" i="8"/>
  <c r="M267" i="8"/>
  <c r="L267" i="8"/>
  <c r="K267" i="8"/>
  <c r="J267" i="8"/>
  <c r="I267" i="8"/>
  <c r="H267" i="8"/>
  <c r="G267" i="8"/>
  <c r="F267" i="8"/>
  <c r="E267" i="8"/>
  <c r="D267" i="8"/>
  <c r="C267" i="8"/>
  <c r="N266" i="8"/>
  <c r="M266" i="8"/>
  <c r="L266" i="8"/>
  <c r="K266" i="8"/>
  <c r="J266" i="8"/>
  <c r="I266" i="8"/>
  <c r="H266" i="8"/>
  <c r="G266" i="8"/>
  <c r="F266" i="8"/>
  <c r="E266" i="8"/>
  <c r="D266" i="8"/>
  <c r="C266" i="8"/>
  <c r="N265" i="8"/>
  <c r="M265" i="8"/>
  <c r="L265" i="8"/>
  <c r="K265" i="8"/>
  <c r="J265" i="8"/>
  <c r="I265" i="8"/>
  <c r="H265" i="8"/>
  <c r="G265" i="8"/>
  <c r="F265" i="8"/>
  <c r="E265" i="8"/>
  <c r="D265" i="8"/>
  <c r="C265" i="8"/>
  <c r="N264" i="8"/>
  <c r="M264" i="8"/>
  <c r="L264" i="8"/>
  <c r="K264" i="8"/>
  <c r="J264" i="8"/>
  <c r="I264" i="8"/>
  <c r="H264" i="8"/>
  <c r="G264" i="8"/>
  <c r="F264" i="8"/>
  <c r="E264" i="8"/>
  <c r="D264" i="8"/>
  <c r="C264" i="8"/>
  <c r="N263" i="8"/>
  <c r="M263" i="8"/>
  <c r="L263" i="8"/>
  <c r="K263" i="8"/>
  <c r="J263" i="8"/>
  <c r="I263" i="8"/>
  <c r="H263" i="8"/>
  <c r="G263" i="8"/>
  <c r="F263" i="8"/>
  <c r="E263" i="8"/>
  <c r="D263" i="8"/>
  <c r="C263" i="8"/>
  <c r="N262" i="8"/>
  <c r="M262" i="8"/>
  <c r="L262" i="8"/>
  <c r="K262" i="8"/>
  <c r="J262" i="8"/>
  <c r="I262" i="8"/>
  <c r="H262" i="8"/>
  <c r="G262" i="8"/>
  <c r="F262" i="8"/>
  <c r="E262" i="8"/>
  <c r="D262" i="8"/>
  <c r="C262" i="8"/>
  <c r="N261" i="8"/>
  <c r="M261" i="8"/>
  <c r="L261" i="8"/>
  <c r="K261" i="8"/>
  <c r="J261" i="8"/>
  <c r="I261" i="8"/>
  <c r="H261" i="8"/>
  <c r="G261" i="8"/>
  <c r="F261" i="8"/>
  <c r="E261" i="8"/>
  <c r="D261" i="8"/>
  <c r="C261" i="8"/>
  <c r="N260" i="8"/>
  <c r="M260" i="8"/>
  <c r="L260" i="8"/>
  <c r="K260" i="8"/>
  <c r="J260" i="8"/>
  <c r="I260" i="8"/>
  <c r="H260" i="8"/>
  <c r="G260" i="8"/>
  <c r="F260" i="8"/>
  <c r="E260" i="8"/>
  <c r="D260" i="8"/>
  <c r="C260" i="8"/>
  <c r="N259" i="8"/>
  <c r="M259" i="8"/>
  <c r="L259" i="8"/>
  <c r="K259" i="8"/>
  <c r="J259" i="8"/>
  <c r="I259" i="8"/>
  <c r="H259" i="8"/>
  <c r="G259" i="8"/>
  <c r="F259" i="8"/>
  <c r="E259" i="8"/>
  <c r="D259" i="8"/>
  <c r="C259" i="8"/>
  <c r="N258" i="8"/>
  <c r="M258" i="8"/>
  <c r="L258" i="8"/>
  <c r="K258" i="8"/>
  <c r="J258" i="8"/>
  <c r="I258" i="8"/>
  <c r="H258" i="8"/>
  <c r="G258" i="8"/>
  <c r="F258" i="8"/>
  <c r="E258" i="8"/>
  <c r="D258" i="8"/>
  <c r="C258" i="8"/>
  <c r="N257" i="8"/>
  <c r="M257" i="8"/>
  <c r="L257" i="8"/>
  <c r="K257" i="8"/>
  <c r="J257" i="8"/>
  <c r="I257" i="8"/>
  <c r="H257" i="8"/>
  <c r="G257" i="8"/>
  <c r="F257" i="8"/>
  <c r="E257" i="8"/>
  <c r="D257" i="8"/>
  <c r="C257" i="8"/>
  <c r="N256" i="8"/>
  <c r="M256" i="8"/>
  <c r="L256" i="8"/>
  <c r="K256" i="8"/>
  <c r="J256" i="8"/>
  <c r="I256" i="8"/>
  <c r="H256" i="8"/>
  <c r="G256" i="8"/>
  <c r="F256" i="8"/>
  <c r="E256" i="8"/>
  <c r="D256" i="8"/>
  <c r="C256" i="8"/>
  <c r="N255" i="8"/>
  <c r="M255" i="8"/>
  <c r="L255" i="8"/>
  <c r="K255" i="8"/>
  <c r="J255" i="8"/>
  <c r="I255" i="8"/>
  <c r="H255" i="8"/>
  <c r="G255" i="8"/>
  <c r="F255" i="8"/>
  <c r="E255" i="8"/>
  <c r="D255" i="8"/>
  <c r="C255" i="8"/>
  <c r="N254" i="8"/>
  <c r="M254" i="8"/>
  <c r="L254" i="8"/>
  <c r="K254" i="8"/>
  <c r="J254" i="8"/>
  <c r="I254" i="8"/>
  <c r="H254" i="8"/>
  <c r="G254" i="8"/>
  <c r="F254" i="8"/>
  <c r="E254" i="8"/>
  <c r="D254" i="8"/>
  <c r="C254" i="8"/>
  <c r="N253" i="8"/>
  <c r="M253" i="8"/>
  <c r="L253" i="8"/>
  <c r="K253" i="8"/>
  <c r="J253" i="8"/>
  <c r="I253" i="8"/>
  <c r="H253" i="8"/>
  <c r="G253" i="8"/>
  <c r="F253" i="8"/>
  <c r="E253" i="8"/>
  <c r="D253" i="8"/>
  <c r="C253" i="8"/>
  <c r="N252" i="8"/>
  <c r="M252" i="8"/>
  <c r="L252" i="8"/>
  <c r="K252" i="8"/>
  <c r="J252" i="8"/>
  <c r="I252" i="8"/>
  <c r="H252" i="8"/>
  <c r="G252" i="8"/>
  <c r="F252" i="8"/>
  <c r="E252" i="8"/>
  <c r="D252" i="8"/>
  <c r="C252" i="8"/>
  <c r="N251" i="8"/>
  <c r="M251" i="8"/>
  <c r="L251" i="8"/>
  <c r="K251" i="8"/>
  <c r="J251" i="8"/>
  <c r="I251" i="8"/>
  <c r="H251" i="8"/>
  <c r="G251" i="8"/>
  <c r="F251" i="8"/>
  <c r="E251" i="8"/>
  <c r="D251" i="8"/>
  <c r="C251" i="8"/>
  <c r="N250" i="8"/>
  <c r="M250" i="8"/>
  <c r="L250" i="8"/>
  <c r="K250" i="8"/>
  <c r="J250" i="8"/>
  <c r="I250" i="8"/>
  <c r="H250" i="8"/>
  <c r="G250" i="8"/>
  <c r="F250" i="8"/>
  <c r="E250" i="8"/>
  <c r="D250" i="8"/>
  <c r="C250" i="8"/>
  <c r="N249" i="8"/>
  <c r="M249" i="8"/>
  <c r="L249" i="8"/>
  <c r="K249" i="8"/>
  <c r="J249" i="8"/>
  <c r="I249" i="8"/>
  <c r="H249" i="8"/>
  <c r="G249" i="8"/>
  <c r="F249" i="8"/>
  <c r="E249" i="8"/>
  <c r="D249" i="8"/>
  <c r="C249" i="8"/>
  <c r="N248" i="8"/>
  <c r="M248" i="8"/>
  <c r="L248" i="8"/>
  <c r="K248" i="8"/>
  <c r="J248" i="8"/>
  <c r="I248" i="8"/>
  <c r="H248" i="8"/>
  <c r="G248" i="8"/>
  <c r="F248" i="8"/>
  <c r="E248" i="8"/>
  <c r="D248" i="8"/>
  <c r="C248" i="8"/>
  <c r="N247" i="8"/>
  <c r="M247" i="8"/>
  <c r="L247" i="8"/>
  <c r="K247" i="8"/>
  <c r="J247" i="8"/>
  <c r="I247" i="8"/>
  <c r="H247" i="8"/>
  <c r="G247" i="8"/>
  <c r="F247" i="8"/>
  <c r="E247" i="8"/>
  <c r="D247" i="8"/>
  <c r="C247" i="8"/>
  <c r="N246" i="8"/>
  <c r="M246" i="8"/>
  <c r="L246" i="8"/>
  <c r="K246" i="8"/>
  <c r="J246" i="8"/>
  <c r="I246" i="8"/>
  <c r="H246" i="8"/>
  <c r="G246" i="8"/>
  <c r="F246" i="8"/>
  <c r="E246" i="8"/>
  <c r="D246" i="8"/>
  <c r="C246" i="8"/>
  <c r="N245" i="8"/>
  <c r="M245" i="8"/>
  <c r="L245" i="8"/>
  <c r="K245" i="8"/>
  <c r="J245" i="8"/>
  <c r="I245" i="8"/>
  <c r="H245" i="8"/>
  <c r="G245" i="8"/>
  <c r="F245" i="8"/>
  <c r="E245" i="8"/>
  <c r="D245" i="8"/>
  <c r="C245" i="8"/>
  <c r="N244" i="8"/>
  <c r="M244" i="8"/>
  <c r="L244" i="8"/>
  <c r="K244" i="8"/>
  <c r="J244" i="8"/>
  <c r="I244" i="8"/>
  <c r="H244" i="8"/>
  <c r="G244" i="8"/>
  <c r="F244" i="8"/>
  <c r="E244" i="8"/>
  <c r="D244" i="8"/>
  <c r="C244" i="8"/>
  <c r="N243" i="8"/>
  <c r="M243" i="8"/>
  <c r="L243" i="8"/>
  <c r="K243" i="8"/>
  <c r="J243" i="8"/>
  <c r="I243" i="8"/>
  <c r="H243" i="8"/>
  <c r="G243" i="8"/>
  <c r="F243" i="8"/>
  <c r="E243" i="8"/>
  <c r="D243" i="8"/>
  <c r="C243" i="8"/>
  <c r="N242" i="8"/>
  <c r="M242" i="8"/>
  <c r="L242" i="8"/>
  <c r="K242" i="8"/>
  <c r="J242" i="8"/>
  <c r="I242" i="8"/>
  <c r="H242" i="8"/>
  <c r="G242" i="8"/>
  <c r="F242" i="8"/>
  <c r="E242" i="8"/>
  <c r="D242" i="8"/>
  <c r="C242" i="8"/>
  <c r="N241" i="8"/>
  <c r="M241" i="8"/>
  <c r="L241" i="8"/>
  <c r="K241" i="8"/>
  <c r="J241" i="8"/>
  <c r="I241" i="8"/>
  <c r="H241" i="8"/>
  <c r="G241" i="8"/>
  <c r="F241" i="8"/>
  <c r="E241" i="8"/>
  <c r="D241" i="8"/>
  <c r="C241" i="8"/>
  <c r="N240" i="8"/>
  <c r="M240" i="8"/>
  <c r="L240" i="8"/>
  <c r="K240" i="8"/>
  <c r="J240" i="8"/>
  <c r="I240" i="8"/>
  <c r="H240" i="8"/>
  <c r="G240" i="8"/>
  <c r="F240" i="8"/>
  <c r="E240" i="8"/>
  <c r="D240" i="8"/>
  <c r="C240" i="8"/>
  <c r="N239" i="8"/>
  <c r="M239" i="8"/>
  <c r="L239" i="8"/>
  <c r="K239" i="8"/>
  <c r="J239" i="8"/>
  <c r="I239" i="8"/>
  <c r="H239" i="8"/>
  <c r="G239" i="8"/>
  <c r="F239" i="8"/>
  <c r="E239" i="8"/>
  <c r="D239" i="8"/>
  <c r="C239" i="8"/>
  <c r="N238" i="8"/>
  <c r="M238" i="8"/>
  <c r="L238" i="8"/>
  <c r="K238" i="8"/>
  <c r="J238" i="8"/>
  <c r="I238" i="8"/>
  <c r="H238" i="8"/>
  <c r="G238" i="8"/>
  <c r="F238" i="8"/>
  <c r="E238" i="8"/>
  <c r="D238" i="8"/>
  <c r="C238" i="8"/>
  <c r="N237" i="8"/>
  <c r="M237" i="8"/>
  <c r="L237" i="8"/>
  <c r="K237" i="8"/>
  <c r="J237" i="8"/>
  <c r="I237" i="8"/>
  <c r="H237" i="8"/>
  <c r="G237" i="8"/>
  <c r="F237" i="8"/>
  <c r="E237" i="8"/>
  <c r="D237" i="8"/>
  <c r="C237" i="8"/>
  <c r="N236" i="8"/>
  <c r="M236" i="8"/>
  <c r="L236" i="8"/>
  <c r="K236" i="8"/>
  <c r="J236" i="8"/>
  <c r="I236" i="8"/>
  <c r="H236" i="8"/>
  <c r="G236" i="8"/>
  <c r="F236" i="8"/>
  <c r="E236" i="8"/>
  <c r="D236" i="8"/>
  <c r="C236" i="8"/>
  <c r="N235" i="8"/>
  <c r="M235" i="8"/>
  <c r="L235" i="8"/>
  <c r="K235" i="8"/>
  <c r="J235" i="8"/>
  <c r="I235" i="8"/>
  <c r="H235" i="8"/>
  <c r="G235" i="8"/>
  <c r="F235" i="8"/>
  <c r="E235" i="8"/>
  <c r="D235" i="8"/>
  <c r="C235" i="8"/>
  <c r="N234" i="8"/>
  <c r="M234" i="8"/>
  <c r="L234" i="8"/>
  <c r="K234" i="8"/>
  <c r="J234" i="8"/>
  <c r="I234" i="8"/>
  <c r="H234" i="8"/>
  <c r="G234" i="8"/>
  <c r="F234" i="8"/>
  <c r="E234" i="8"/>
  <c r="D234" i="8"/>
  <c r="C234" i="8"/>
  <c r="N233" i="8"/>
  <c r="M233" i="8"/>
  <c r="L233" i="8"/>
  <c r="K233" i="8"/>
  <c r="J233" i="8"/>
  <c r="I233" i="8"/>
  <c r="H233" i="8"/>
  <c r="G233" i="8"/>
  <c r="F233" i="8"/>
  <c r="E233" i="8"/>
  <c r="D233" i="8"/>
  <c r="C233" i="8"/>
  <c r="N232" i="8"/>
  <c r="M232" i="8"/>
  <c r="L232" i="8"/>
  <c r="K232" i="8"/>
  <c r="J232" i="8"/>
  <c r="I232" i="8"/>
  <c r="H232" i="8"/>
  <c r="G232" i="8"/>
  <c r="F232" i="8"/>
  <c r="E232" i="8"/>
  <c r="D232" i="8"/>
  <c r="C232" i="8"/>
  <c r="N231" i="8"/>
  <c r="M231" i="8"/>
  <c r="L231" i="8"/>
  <c r="K231" i="8"/>
  <c r="J231" i="8"/>
  <c r="I231" i="8"/>
  <c r="H231" i="8"/>
  <c r="G231" i="8"/>
  <c r="F231" i="8"/>
  <c r="E231" i="8"/>
  <c r="D231" i="8"/>
  <c r="C231" i="8"/>
  <c r="N230" i="8"/>
  <c r="M230" i="8"/>
  <c r="L230" i="8"/>
  <c r="K230" i="8"/>
  <c r="J230" i="8"/>
  <c r="I230" i="8"/>
  <c r="H230" i="8"/>
  <c r="G230" i="8"/>
  <c r="F230" i="8"/>
  <c r="E230" i="8"/>
  <c r="D230" i="8"/>
  <c r="C230" i="8"/>
  <c r="N229" i="8"/>
  <c r="M229" i="8"/>
  <c r="L229" i="8"/>
  <c r="K229" i="8"/>
  <c r="J229" i="8"/>
  <c r="I229" i="8"/>
  <c r="H229" i="8"/>
  <c r="G229" i="8"/>
  <c r="F229" i="8"/>
  <c r="E229" i="8"/>
  <c r="D229" i="8"/>
  <c r="C229" i="8"/>
  <c r="N228" i="8"/>
  <c r="M228" i="8"/>
  <c r="L228" i="8"/>
  <c r="K228" i="8"/>
  <c r="J228" i="8"/>
  <c r="I228" i="8"/>
  <c r="H228" i="8"/>
  <c r="G228" i="8"/>
  <c r="F228" i="8"/>
  <c r="E228" i="8"/>
  <c r="D228" i="8"/>
  <c r="C228" i="8"/>
  <c r="N227" i="8"/>
  <c r="M227" i="8"/>
  <c r="L227" i="8"/>
  <c r="K227" i="8"/>
  <c r="J227" i="8"/>
  <c r="I227" i="8"/>
  <c r="H227" i="8"/>
  <c r="G227" i="8"/>
  <c r="F227" i="8"/>
  <c r="E227" i="8"/>
  <c r="D227" i="8"/>
  <c r="C227" i="8"/>
  <c r="N226" i="8"/>
  <c r="M226" i="8"/>
  <c r="L226" i="8"/>
  <c r="K226" i="8"/>
  <c r="J226" i="8"/>
  <c r="I226" i="8"/>
  <c r="H226" i="8"/>
  <c r="G226" i="8"/>
  <c r="F226" i="8"/>
  <c r="E226" i="8"/>
  <c r="D226" i="8"/>
  <c r="C226" i="8"/>
  <c r="N225" i="8"/>
  <c r="M225" i="8"/>
  <c r="L225" i="8"/>
  <c r="K225" i="8"/>
  <c r="J225" i="8"/>
  <c r="I225" i="8"/>
  <c r="H225" i="8"/>
  <c r="G225" i="8"/>
  <c r="F225" i="8"/>
  <c r="E225" i="8"/>
  <c r="D225" i="8"/>
  <c r="C225" i="8"/>
  <c r="N224" i="8"/>
  <c r="M224" i="8"/>
  <c r="L224" i="8"/>
  <c r="K224" i="8"/>
  <c r="J224" i="8"/>
  <c r="I224" i="8"/>
  <c r="H224" i="8"/>
  <c r="G224" i="8"/>
  <c r="F224" i="8"/>
  <c r="E224" i="8"/>
  <c r="D224" i="8"/>
  <c r="C224" i="8"/>
  <c r="N223" i="8"/>
  <c r="M223" i="8"/>
  <c r="L223" i="8"/>
  <c r="K223" i="8"/>
  <c r="J223" i="8"/>
  <c r="I223" i="8"/>
  <c r="H223" i="8"/>
  <c r="G223" i="8"/>
  <c r="F223" i="8"/>
  <c r="E223" i="8"/>
  <c r="D223" i="8"/>
  <c r="C223" i="8"/>
  <c r="N222" i="8"/>
  <c r="M222" i="8"/>
  <c r="L222" i="8"/>
  <c r="K222" i="8"/>
  <c r="J222" i="8"/>
  <c r="I222" i="8"/>
  <c r="H222" i="8"/>
  <c r="G222" i="8"/>
  <c r="F222" i="8"/>
  <c r="E222" i="8"/>
  <c r="D222" i="8"/>
  <c r="C222" i="8"/>
  <c r="N221" i="8"/>
  <c r="M221" i="8"/>
  <c r="L221" i="8"/>
  <c r="K221" i="8"/>
  <c r="J221" i="8"/>
  <c r="I221" i="8"/>
  <c r="H221" i="8"/>
  <c r="G221" i="8"/>
  <c r="F221" i="8"/>
  <c r="E221" i="8"/>
  <c r="D221" i="8"/>
  <c r="C221" i="8"/>
  <c r="N220" i="8"/>
  <c r="M220" i="8"/>
  <c r="L220" i="8"/>
  <c r="K220" i="8"/>
  <c r="J220" i="8"/>
  <c r="I220" i="8"/>
  <c r="H220" i="8"/>
  <c r="G220" i="8"/>
  <c r="F220" i="8"/>
  <c r="E220" i="8"/>
  <c r="D220" i="8"/>
  <c r="C220" i="8"/>
  <c r="N219" i="8"/>
  <c r="M219" i="8"/>
  <c r="L219" i="8"/>
  <c r="K219" i="8"/>
  <c r="J219" i="8"/>
  <c r="I219" i="8"/>
  <c r="H219" i="8"/>
  <c r="G219" i="8"/>
  <c r="F219" i="8"/>
  <c r="E219" i="8"/>
  <c r="D219" i="8"/>
  <c r="C219" i="8"/>
  <c r="N218" i="8"/>
  <c r="M218" i="8"/>
  <c r="L218" i="8"/>
  <c r="K218" i="8"/>
  <c r="J218" i="8"/>
  <c r="I218" i="8"/>
  <c r="H218" i="8"/>
  <c r="G218" i="8"/>
  <c r="F218" i="8"/>
  <c r="E218" i="8"/>
  <c r="D218" i="8"/>
  <c r="C218" i="8"/>
  <c r="N217" i="8"/>
  <c r="M217" i="8"/>
  <c r="L217" i="8"/>
  <c r="K217" i="8"/>
  <c r="J217" i="8"/>
  <c r="I217" i="8"/>
  <c r="H217" i="8"/>
  <c r="G217" i="8"/>
  <c r="F217" i="8"/>
  <c r="E217" i="8"/>
  <c r="D217" i="8"/>
  <c r="C217" i="8"/>
  <c r="N216" i="8"/>
  <c r="M216" i="8"/>
  <c r="L216" i="8"/>
  <c r="K216" i="8"/>
  <c r="J216" i="8"/>
  <c r="I216" i="8"/>
  <c r="H216" i="8"/>
  <c r="G216" i="8"/>
  <c r="F216" i="8"/>
  <c r="E216" i="8"/>
  <c r="D216" i="8"/>
  <c r="C216" i="8"/>
  <c r="N215" i="8"/>
  <c r="M215" i="8"/>
  <c r="L215" i="8"/>
  <c r="K215" i="8"/>
  <c r="J215" i="8"/>
  <c r="I215" i="8"/>
  <c r="H215" i="8"/>
  <c r="G215" i="8"/>
  <c r="F215" i="8"/>
  <c r="E215" i="8"/>
  <c r="D215" i="8"/>
  <c r="C215" i="8"/>
  <c r="N214" i="8"/>
  <c r="M214" i="8"/>
  <c r="L214" i="8"/>
  <c r="K214" i="8"/>
  <c r="J214" i="8"/>
  <c r="I214" i="8"/>
  <c r="H214" i="8"/>
  <c r="G214" i="8"/>
  <c r="F214" i="8"/>
  <c r="E214" i="8"/>
  <c r="D214" i="8"/>
  <c r="C214" i="8"/>
  <c r="N213" i="8"/>
  <c r="M213" i="8"/>
  <c r="L213" i="8"/>
  <c r="K213" i="8"/>
  <c r="J213" i="8"/>
  <c r="I213" i="8"/>
  <c r="H213" i="8"/>
  <c r="G213" i="8"/>
  <c r="F213" i="8"/>
  <c r="E213" i="8"/>
  <c r="D213" i="8"/>
  <c r="C213" i="8"/>
  <c r="N212" i="8"/>
  <c r="M212" i="8"/>
  <c r="L212" i="8"/>
  <c r="K212" i="8"/>
  <c r="J212" i="8"/>
  <c r="I212" i="8"/>
  <c r="H212" i="8"/>
  <c r="G212" i="8"/>
  <c r="F212" i="8"/>
  <c r="E212" i="8"/>
  <c r="D212" i="8"/>
  <c r="C212" i="8"/>
  <c r="N211" i="8"/>
  <c r="M211" i="8"/>
  <c r="L211" i="8"/>
  <c r="K211" i="8"/>
  <c r="J211" i="8"/>
  <c r="I211" i="8"/>
  <c r="H211" i="8"/>
  <c r="G211" i="8"/>
  <c r="F211" i="8"/>
  <c r="E211" i="8"/>
  <c r="D211" i="8"/>
  <c r="C211" i="8"/>
  <c r="N210" i="8"/>
  <c r="M210" i="8"/>
  <c r="L210" i="8"/>
  <c r="K210" i="8"/>
  <c r="J210" i="8"/>
  <c r="I210" i="8"/>
  <c r="H210" i="8"/>
  <c r="G210" i="8"/>
  <c r="F210" i="8"/>
  <c r="E210" i="8"/>
  <c r="D210" i="8"/>
  <c r="C210" i="8"/>
  <c r="N209" i="8"/>
  <c r="M209" i="8"/>
  <c r="L209" i="8"/>
  <c r="K209" i="8"/>
  <c r="J209" i="8"/>
  <c r="I209" i="8"/>
  <c r="H209" i="8"/>
  <c r="G209" i="8"/>
  <c r="F209" i="8"/>
  <c r="E209" i="8"/>
  <c r="D209" i="8"/>
  <c r="C209" i="8"/>
  <c r="N208" i="8"/>
  <c r="M208" i="8"/>
  <c r="L208" i="8"/>
  <c r="K208" i="8"/>
  <c r="J208" i="8"/>
  <c r="I208" i="8"/>
  <c r="H208" i="8"/>
  <c r="G208" i="8"/>
  <c r="F208" i="8"/>
  <c r="E208" i="8"/>
  <c r="D208" i="8"/>
  <c r="C208" i="8"/>
  <c r="N207" i="8"/>
  <c r="M207" i="8"/>
  <c r="L207" i="8"/>
  <c r="K207" i="8"/>
  <c r="J207" i="8"/>
  <c r="I207" i="8"/>
  <c r="H207" i="8"/>
  <c r="G207" i="8"/>
  <c r="F207" i="8"/>
  <c r="E207" i="8"/>
  <c r="D207" i="8"/>
  <c r="C207" i="8"/>
  <c r="N206" i="8"/>
  <c r="M206" i="8"/>
  <c r="L206" i="8"/>
  <c r="K206" i="8"/>
  <c r="J206" i="8"/>
  <c r="I206" i="8"/>
  <c r="H206" i="8"/>
  <c r="G206" i="8"/>
  <c r="F206" i="8"/>
  <c r="E206" i="8"/>
  <c r="D206" i="8"/>
  <c r="C206" i="8"/>
  <c r="N205" i="8"/>
  <c r="M205" i="8"/>
  <c r="L205" i="8"/>
  <c r="K205" i="8"/>
  <c r="J205" i="8"/>
  <c r="I205" i="8"/>
  <c r="H205" i="8"/>
  <c r="G205" i="8"/>
  <c r="F205" i="8"/>
  <c r="E205" i="8"/>
  <c r="D205" i="8"/>
  <c r="C205" i="8"/>
  <c r="N204" i="8"/>
  <c r="M204" i="8"/>
  <c r="L204" i="8"/>
  <c r="K204" i="8"/>
  <c r="J204" i="8"/>
  <c r="I204" i="8"/>
  <c r="H204" i="8"/>
  <c r="G204" i="8"/>
  <c r="F204" i="8"/>
  <c r="E204" i="8"/>
  <c r="D204" i="8"/>
  <c r="C204" i="8"/>
  <c r="N203" i="8"/>
  <c r="M203" i="8"/>
  <c r="L203" i="8"/>
  <c r="K203" i="8"/>
  <c r="J203" i="8"/>
  <c r="I203" i="8"/>
  <c r="H203" i="8"/>
  <c r="G203" i="8"/>
  <c r="F203" i="8"/>
  <c r="E203" i="8"/>
  <c r="D203" i="8"/>
  <c r="C203" i="8"/>
  <c r="N202" i="8"/>
  <c r="M202" i="8"/>
  <c r="L202" i="8"/>
  <c r="K202" i="8"/>
  <c r="J202" i="8"/>
  <c r="I202" i="8"/>
  <c r="H202" i="8"/>
  <c r="G202" i="8"/>
  <c r="F202" i="8"/>
  <c r="E202" i="8"/>
  <c r="D202" i="8"/>
  <c r="C202" i="8"/>
  <c r="N201" i="8"/>
  <c r="M201" i="8"/>
  <c r="L201" i="8"/>
  <c r="K201" i="8"/>
  <c r="J201" i="8"/>
  <c r="I201" i="8"/>
  <c r="H201" i="8"/>
  <c r="G201" i="8"/>
  <c r="F201" i="8"/>
  <c r="E201" i="8"/>
  <c r="D201" i="8"/>
  <c r="C201" i="8"/>
  <c r="N200" i="8"/>
  <c r="M200" i="8"/>
  <c r="L200" i="8"/>
  <c r="K200" i="8"/>
  <c r="J200" i="8"/>
  <c r="I200" i="8"/>
  <c r="H200" i="8"/>
  <c r="G200" i="8"/>
  <c r="F200" i="8"/>
  <c r="E200" i="8"/>
  <c r="D200" i="8"/>
  <c r="C200" i="8"/>
  <c r="N199" i="8"/>
  <c r="M199" i="8"/>
  <c r="L199" i="8"/>
  <c r="K199" i="8"/>
  <c r="J199" i="8"/>
  <c r="I199" i="8"/>
  <c r="H199" i="8"/>
  <c r="G199" i="8"/>
  <c r="F199" i="8"/>
  <c r="E199" i="8"/>
  <c r="D199" i="8"/>
  <c r="C199" i="8"/>
  <c r="N198" i="8"/>
  <c r="M198" i="8"/>
  <c r="L198" i="8"/>
  <c r="K198" i="8"/>
  <c r="J198" i="8"/>
  <c r="I198" i="8"/>
  <c r="H198" i="8"/>
  <c r="G198" i="8"/>
  <c r="F198" i="8"/>
  <c r="E198" i="8"/>
  <c r="D198" i="8"/>
  <c r="C198" i="8"/>
  <c r="N197" i="8"/>
  <c r="M197" i="8"/>
  <c r="L197" i="8"/>
  <c r="K197" i="8"/>
  <c r="J197" i="8"/>
  <c r="I197" i="8"/>
  <c r="H197" i="8"/>
  <c r="G197" i="8"/>
  <c r="F197" i="8"/>
  <c r="E197" i="8"/>
  <c r="D197" i="8"/>
  <c r="C197" i="8"/>
  <c r="N196" i="8"/>
  <c r="M196" i="8"/>
  <c r="L196" i="8"/>
  <c r="K196" i="8"/>
  <c r="J196" i="8"/>
  <c r="I196" i="8"/>
  <c r="H196" i="8"/>
  <c r="G196" i="8"/>
  <c r="F196" i="8"/>
  <c r="E196" i="8"/>
  <c r="D196" i="8"/>
  <c r="C196" i="8"/>
  <c r="N195" i="8"/>
  <c r="M195" i="8"/>
  <c r="L195" i="8"/>
  <c r="K195" i="8"/>
  <c r="J195" i="8"/>
  <c r="I195" i="8"/>
  <c r="H195" i="8"/>
  <c r="G195" i="8"/>
  <c r="F195" i="8"/>
  <c r="E195" i="8"/>
  <c r="D195" i="8"/>
  <c r="C195" i="8"/>
  <c r="N194" i="8"/>
  <c r="M194" i="8"/>
  <c r="L194" i="8"/>
  <c r="K194" i="8"/>
  <c r="J194" i="8"/>
  <c r="I194" i="8"/>
  <c r="H194" i="8"/>
  <c r="G194" i="8"/>
  <c r="F194" i="8"/>
  <c r="E194" i="8"/>
  <c r="D194" i="8"/>
  <c r="C194" i="8"/>
  <c r="N193" i="8"/>
  <c r="M193" i="8"/>
  <c r="L193" i="8"/>
  <c r="K193" i="8"/>
  <c r="J193" i="8"/>
  <c r="I193" i="8"/>
  <c r="H193" i="8"/>
  <c r="G193" i="8"/>
  <c r="F193" i="8"/>
  <c r="E193" i="8"/>
  <c r="D193" i="8"/>
  <c r="C193" i="8"/>
  <c r="N192" i="8"/>
  <c r="M192" i="8"/>
  <c r="L192" i="8"/>
  <c r="K192" i="8"/>
  <c r="J192" i="8"/>
  <c r="I192" i="8"/>
  <c r="H192" i="8"/>
  <c r="G192" i="8"/>
  <c r="F192" i="8"/>
  <c r="E192" i="8"/>
  <c r="D192" i="8"/>
  <c r="C192" i="8"/>
  <c r="N191" i="8"/>
  <c r="M191" i="8"/>
  <c r="L191" i="8"/>
  <c r="K191" i="8"/>
  <c r="J191" i="8"/>
  <c r="I191" i="8"/>
  <c r="H191" i="8"/>
  <c r="G191" i="8"/>
  <c r="F191" i="8"/>
  <c r="E191" i="8"/>
  <c r="D191" i="8"/>
  <c r="C191" i="8"/>
  <c r="N190" i="8"/>
  <c r="M190" i="8"/>
  <c r="L190" i="8"/>
  <c r="K190" i="8"/>
  <c r="J190" i="8"/>
  <c r="I190" i="8"/>
  <c r="H190" i="8"/>
  <c r="G190" i="8"/>
  <c r="F190" i="8"/>
  <c r="E190" i="8"/>
  <c r="D190" i="8"/>
  <c r="C190" i="8"/>
  <c r="N189" i="8"/>
  <c r="M189" i="8"/>
  <c r="L189" i="8"/>
  <c r="K189" i="8"/>
  <c r="J189" i="8"/>
  <c r="I189" i="8"/>
  <c r="H189" i="8"/>
  <c r="G189" i="8"/>
  <c r="F189" i="8"/>
  <c r="E189" i="8"/>
  <c r="D189" i="8"/>
  <c r="C189" i="8"/>
  <c r="N188" i="8"/>
  <c r="M188" i="8"/>
  <c r="L188" i="8"/>
  <c r="K188" i="8"/>
  <c r="J188" i="8"/>
  <c r="I188" i="8"/>
  <c r="H188" i="8"/>
  <c r="G188" i="8"/>
  <c r="F188" i="8"/>
  <c r="E188" i="8"/>
  <c r="D188" i="8"/>
  <c r="C188" i="8"/>
  <c r="N187" i="8"/>
  <c r="M187" i="8"/>
  <c r="L187" i="8"/>
  <c r="K187" i="8"/>
  <c r="J187" i="8"/>
  <c r="I187" i="8"/>
  <c r="H187" i="8"/>
  <c r="G187" i="8"/>
  <c r="F187" i="8"/>
  <c r="E187" i="8"/>
  <c r="D187" i="8"/>
  <c r="C187" i="8"/>
  <c r="N186" i="8"/>
  <c r="M186" i="8"/>
  <c r="L186" i="8"/>
  <c r="K186" i="8"/>
  <c r="J186" i="8"/>
  <c r="I186" i="8"/>
  <c r="H186" i="8"/>
  <c r="G186" i="8"/>
  <c r="F186" i="8"/>
  <c r="E186" i="8"/>
  <c r="D186" i="8"/>
  <c r="C186" i="8"/>
  <c r="N185" i="8"/>
  <c r="M185" i="8"/>
  <c r="L185" i="8"/>
  <c r="K185" i="8"/>
  <c r="J185" i="8"/>
  <c r="I185" i="8"/>
  <c r="H185" i="8"/>
  <c r="G185" i="8"/>
  <c r="F185" i="8"/>
  <c r="E185" i="8"/>
  <c r="D185" i="8"/>
  <c r="C185" i="8"/>
  <c r="N184" i="8"/>
  <c r="M184" i="8"/>
  <c r="L184" i="8"/>
  <c r="K184" i="8"/>
  <c r="J184" i="8"/>
  <c r="I184" i="8"/>
  <c r="H184" i="8"/>
  <c r="G184" i="8"/>
  <c r="F184" i="8"/>
  <c r="E184" i="8"/>
  <c r="D184" i="8"/>
  <c r="C184" i="8"/>
  <c r="N183" i="8"/>
  <c r="M183" i="8"/>
  <c r="L183" i="8"/>
  <c r="K183" i="8"/>
  <c r="J183" i="8"/>
  <c r="I183" i="8"/>
  <c r="H183" i="8"/>
  <c r="G183" i="8"/>
  <c r="F183" i="8"/>
  <c r="E183" i="8"/>
  <c r="D183" i="8"/>
  <c r="C183" i="8"/>
  <c r="N182" i="8"/>
  <c r="M182" i="8"/>
  <c r="L182" i="8"/>
  <c r="K182" i="8"/>
  <c r="J182" i="8"/>
  <c r="I182" i="8"/>
  <c r="H182" i="8"/>
  <c r="G182" i="8"/>
  <c r="F182" i="8"/>
  <c r="E182" i="8"/>
  <c r="D182" i="8"/>
  <c r="C182" i="8"/>
  <c r="N181" i="8"/>
  <c r="M181" i="8"/>
  <c r="L181" i="8"/>
  <c r="K181" i="8"/>
  <c r="J181" i="8"/>
  <c r="I181" i="8"/>
  <c r="H181" i="8"/>
  <c r="G181" i="8"/>
  <c r="F181" i="8"/>
  <c r="E181" i="8"/>
  <c r="D181" i="8"/>
  <c r="C181" i="8"/>
  <c r="N180" i="8"/>
  <c r="M180" i="8"/>
  <c r="L180" i="8"/>
  <c r="K180" i="8"/>
  <c r="J180" i="8"/>
  <c r="I180" i="8"/>
  <c r="H180" i="8"/>
  <c r="G180" i="8"/>
  <c r="F180" i="8"/>
  <c r="E180" i="8"/>
  <c r="D180" i="8"/>
  <c r="C180" i="8"/>
  <c r="N179" i="8"/>
  <c r="M179" i="8"/>
  <c r="L179" i="8"/>
  <c r="K179" i="8"/>
  <c r="J179" i="8"/>
  <c r="I179" i="8"/>
  <c r="H179" i="8"/>
  <c r="G179" i="8"/>
  <c r="F179" i="8"/>
  <c r="E179" i="8"/>
  <c r="D179" i="8"/>
  <c r="C179" i="8"/>
  <c r="N178" i="8"/>
  <c r="M178" i="8"/>
  <c r="L178" i="8"/>
  <c r="K178" i="8"/>
  <c r="J178" i="8"/>
  <c r="I178" i="8"/>
  <c r="H178" i="8"/>
  <c r="G178" i="8"/>
  <c r="F178" i="8"/>
  <c r="E178" i="8"/>
  <c r="D178" i="8"/>
  <c r="C178" i="8"/>
  <c r="N177" i="8"/>
  <c r="M177" i="8"/>
  <c r="L177" i="8"/>
  <c r="K177" i="8"/>
  <c r="J177" i="8"/>
  <c r="I177" i="8"/>
  <c r="H177" i="8"/>
  <c r="G177" i="8"/>
  <c r="F177" i="8"/>
  <c r="E177" i="8"/>
  <c r="D177" i="8"/>
  <c r="C177" i="8"/>
  <c r="N176" i="8"/>
  <c r="M176" i="8"/>
  <c r="L176" i="8"/>
  <c r="K176" i="8"/>
  <c r="J176" i="8"/>
  <c r="I176" i="8"/>
  <c r="H176" i="8"/>
  <c r="G176" i="8"/>
  <c r="F176" i="8"/>
  <c r="E176" i="8"/>
  <c r="D176" i="8"/>
  <c r="C176" i="8"/>
  <c r="N175" i="8"/>
  <c r="M175" i="8"/>
  <c r="L175" i="8"/>
  <c r="K175" i="8"/>
  <c r="J175" i="8"/>
  <c r="I175" i="8"/>
  <c r="H175" i="8"/>
  <c r="G175" i="8"/>
  <c r="F175" i="8"/>
  <c r="E175" i="8"/>
  <c r="D175" i="8"/>
  <c r="C175" i="8"/>
  <c r="N174" i="8"/>
  <c r="M174" i="8"/>
  <c r="L174" i="8"/>
  <c r="K174" i="8"/>
  <c r="J174" i="8"/>
  <c r="I174" i="8"/>
  <c r="H174" i="8"/>
  <c r="G174" i="8"/>
  <c r="F174" i="8"/>
  <c r="E174" i="8"/>
  <c r="D174" i="8"/>
  <c r="C174" i="8"/>
  <c r="N173" i="8"/>
  <c r="M173" i="8"/>
  <c r="L173" i="8"/>
  <c r="K173" i="8"/>
  <c r="J173" i="8"/>
  <c r="I173" i="8"/>
  <c r="H173" i="8"/>
  <c r="G173" i="8"/>
  <c r="F173" i="8"/>
  <c r="E173" i="8"/>
  <c r="D173" i="8"/>
  <c r="C173" i="8"/>
  <c r="N172" i="8"/>
  <c r="M172" i="8"/>
  <c r="L172" i="8"/>
  <c r="K172" i="8"/>
  <c r="J172" i="8"/>
  <c r="I172" i="8"/>
  <c r="H172" i="8"/>
  <c r="G172" i="8"/>
  <c r="F172" i="8"/>
  <c r="E172" i="8"/>
  <c r="D172" i="8"/>
  <c r="C172" i="8"/>
  <c r="N171" i="8"/>
  <c r="M171" i="8"/>
  <c r="L171" i="8"/>
  <c r="K171" i="8"/>
  <c r="J171" i="8"/>
  <c r="I171" i="8"/>
  <c r="H171" i="8"/>
  <c r="G171" i="8"/>
  <c r="F171" i="8"/>
  <c r="E171" i="8"/>
  <c r="D171" i="8"/>
  <c r="C171" i="8"/>
  <c r="N170" i="8"/>
  <c r="M170" i="8"/>
  <c r="L170" i="8"/>
  <c r="K170" i="8"/>
  <c r="J170" i="8"/>
  <c r="I170" i="8"/>
  <c r="H170" i="8"/>
  <c r="G170" i="8"/>
  <c r="F170" i="8"/>
  <c r="E170" i="8"/>
  <c r="D170" i="8"/>
  <c r="C170" i="8"/>
  <c r="N169" i="8"/>
  <c r="M169" i="8"/>
  <c r="L169" i="8"/>
  <c r="K169" i="8"/>
  <c r="J169" i="8"/>
  <c r="I169" i="8"/>
  <c r="H169" i="8"/>
  <c r="G169" i="8"/>
  <c r="F169" i="8"/>
  <c r="E169" i="8"/>
  <c r="D169" i="8"/>
  <c r="C169" i="8"/>
  <c r="N168" i="8"/>
  <c r="M168" i="8"/>
  <c r="L168" i="8"/>
  <c r="K168" i="8"/>
  <c r="J168" i="8"/>
  <c r="I168" i="8"/>
  <c r="H168" i="8"/>
  <c r="G168" i="8"/>
  <c r="F168" i="8"/>
  <c r="E168" i="8"/>
  <c r="D168" i="8"/>
  <c r="C168" i="8"/>
  <c r="N167" i="8"/>
  <c r="M167" i="8"/>
  <c r="L167" i="8"/>
  <c r="K167" i="8"/>
  <c r="J167" i="8"/>
  <c r="I167" i="8"/>
  <c r="H167" i="8"/>
  <c r="G167" i="8"/>
  <c r="F167" i="8"/>
  <c r="E167" i="8"/>
  <c r="D167" i="8"/>
  <c r="C167" i="8"/>
  <c r="N166" i="8"/>
  <c r="M166" i="8"/>
  <c r="L166" i="8"/>
  <c r="K166" i="8"/>
  <c r="J166" i="8"/>
  <c r="I166" i="8"/>
  <c r="H166" i="8"/>
  <c r="G166" i="8"/>
  <c r="F166" i="8"/>
  <c r="E166" i="8"/>
  <c r="D166" i="8"/>
  <c r="C166" i="8"/>
  <c r="N165" i="8"/>
  <c r="M165" i="8"/>
  <c r="L165" i="8"/>
  <c r="K165" i="8"/>
  <c r="J165" i="8"/>
  <c r="I165" i="8"/>
  <c r="H165" i="8"/>
  <c r="G165" i="8"/>
  <c r="F165" i="8"/>
  <c r="E165" i="8"/>
  <c r="D165" i="8"/>
  <c r="C165" i="8"/>
  <c r="N164" i="8"/>
  <c r="M164" i="8"/>
  <c r="L164" i="8"/>
  <c r="K164" i="8"/>
  <c r="J164" i="8"/>
  <c r="I164" i="8"/>
  <c r="H164" i="8"/>
  <c r="G164" i="8"/>
  <c r="F164" i="8"/>
  <c r="E164" i="8"/>
  <c r="D164" i="8"/>
  <c r="C164" i="8"/>
  <c r="N163" i="8"/>
  <c r="M163" i="8"/>
  <c r="L163" i="8"/>
  <c r="K163" i="8"/>
  <c r="J163" i="8"/>
  <c r="I163" i="8"/>
  <c r="H163" i="8"/>
  <c r="G163" i="8"/>
  <c r="F163" i="8"/>
  <c r="E163" i="8"/>
  <c r="D163" i="8"/>
  <c r="C163" i="8"/>
  <c r="N162" i="8"/>
  <c r="M162" i="8"/>
  <c r="L162" i="8"/>
  <c r="K162" i="8"/>
  <c r="J162" i="8"/>
  <c r="I162" i="8"/>
  <c r="H162" i="8"/>
  <c r="G162" i="8"/>
  <c r="F162" i="8"/>
  <c r="E162" i="8"/>
  <c r="D162" i="8"/>
  <c r="C162" i="8"/>
  <c r="N161" i="8"/>
  <c r="M161" i="8"/>
  <c r="L161" i="8"/>
  <c r="K161" i="8"/>
  <c r="J161" i="8"/>
  <c r="I161" i="8"/>
  <c r="H161" i="8"/>
  <c r="G161" i="8"/>
  <c r="F161" i="8"/>
  <c r="E161" i="8"/>
  <c r="D161" i="8"/>
  <c r="C161" i="8"/>
  <c r="N160" i="8"/>
  <c r="M160" i="8"/>
  <c r="L160" i="8"/>
  <c r="K160" i="8"/>
  <c r="J160" i="8"/>
  <c r="I160" i="8"/>
  <c r="H160" i="8"/>
  <c r="G160" i="8"/>
  <c r="F160" i="8"/>
  <c r="E160" i="8"/>
  <c r="D160" i="8"/>
  <c r="C160" i="8"/>
  <c r="N159" i="8"/>
  <c r="M159" i="8"/>
  <c r="L159" i="8"/>
  <c r="K159" i="8"/>
  <c r="J159" i="8"/>
  <c r="I159" i="8"/>
  <c r="H159" i="8"/>
  <c r="G159" i="8"/>
  <c r="F159" i="8"/>
  <c r="E159" i="8"/>
  <c r="D159" i="8"/>
  <c r="C159" i="8"/>
  <c r="N158" i="8"/>
  <c r="M158" i="8"/>
  <c r="L158" i="8"/>
  <c r="K158" i="8"/>
  <c r="J158" i="8"/>
  <c r="I158" i="8"/>
  <c r="H158" i="8"/>
  <c r="G158" i="8"/>
  <c r="F158" i="8"/>
  <c r="E158" i="8"/>
  <c r="D158" i="8"/>
  <c r="C158" i="8"/>
  <c r="N157" i="8"/>
  <c r="M157" i="8"/>
  <c r="L157" i="8"/>
  <c r="K157" i="8"/>
  <c r="J157" i="8"/>
  <c r="I157" i="8"/>
  <c r="H157" i="8"/>
  <c r="G157" i="8"/>
  <c r="F157" i="8"/>
  <c r="E157" i="8"/>
  <c r="D157" i="8"/>
  <c r="C157" i="8"/>
  <c r="N156" i="8"/>
  <c r="M156" i="8"/>
  <c r="L156" i="8"/>
  <c r="K156" i="8"/>
  <c r="J156" i="8"/>
  <c r="I156" i="8"/>
  <c r="H156" i="8"/>
  <c r="G156" i="8"/>
  <c r="F156" i="8"/>
  <c r="E156" i="8"/>
  <c r="D156" i="8"/>
  <c r="C156" i="8"/>
  <c r="N155" i="8"/>
  <c r="M155" i="8"/>
  <c r="L155" i="8"/>
  <c r="K155" i="8"/>
  <c r="J155" i="8"/>
  <c r="I155" i="8"/>
  <c r="H155" i="8"/>
  <c r="G155" i="8"/>
  <c r="F155" i="8"/>
  <c r="E155" i="8"/>
  <c r="D155" i="8"/>
  <c r="C155" i="8"/>
  <c r="N154" i="8"/>
  <c r="M154" i="8"/>
  <c r="L154" i="8"/>
  <c r="K154" i="8"/>
  <c r="J154" i="8"/>
  <c r="I154" i="8"/>
  <c r="H154" i="8"/>
  <c r="G154" i="8"/>
  <c r="F154" i="8"/>
  <c r="E154" i="8"/>
  <c r="D154" i="8"/>
  <c r="C154" i="8"/>
  <c r="N153" i="8"/>
  <c r="M153" i="8"/>
  <c r="L153" i="8"/>
  <c r="K153" i="8"/>
  <c r="J153" i="8"/>
  <c r="I153" i="8"/>
  <c r="H153" i="8"/>
  <c r="G153" i="8"/>
  <c r="F153" i="8"/>
  <c r="E153" i="8"/>
  <c r="D153" i="8"/>
  <c r="C153" i="8"/>
  <c r="N152" i="8"/>
  <c r="M152" i="8"/>
  <c r="L152" i="8"/>
  <c r="K152" i="8"/>
  <c r="J152" i="8"/>
  <c r="I152" i="8"/>
  <c r="H152" i="8"/>
  <c r="G152" i="8"/>
  <c r="F152" i="8"/>
  <c r="E152" i="8"/>
  <c r="D152" i="8"/>
  <c r="C152" i="8"/>
  <c r="N151" i="8"/>
  <c r="M151" i="8"/>
  <c r="L151" i="8"/>
  <c r="K151" i="8"/>
  <c r="J151" i="8"/>
  <c r="I151" i="8"/>
  <c r="H151" i="8"/>
  <c r="G151" i="8"/>
  <c r="F151" i="8"/>
  <c r="E151" i="8"/>
  <c r="D151" i="8"/>
  <c r="C151" i="8"/>
  <c r="N150" i="8"/>
  <c r="M150" i="8"/>
  <c r="L150" i="8"/>
  <c r="K150" i="8"/>
  <c r="J150" i="8"/>
  <c r="I150" i="8"/>
  <c r="H150" i="8"/>
  <c r="G150" i="8"/>
  <c r="F150" i="8"/>
  <c r="E150" i="8"/>
  <c r="D150" i="8"/>
  <c r="C150" i="8"/>
  <c r="N149" i="8"/>
  <c r="M149" i="8"/>
  <c r="L149" i="8"/>
  <c r="K149" i="8"/>
  <c r="J149" i="8"/>
  <c r="I149" i="8"/>
  <c r="H149" i="8"/>
  <c r="G149" i="8"/>
  <c r="F149" i="8"/>
  <c r="E149" i="8"/>
  <c r="D149" i="8"/>
  <c r="C149" i="8"/>
  <c r="N148" i="8"/>
  <c r="M148" i="8"/>
  <c r="L148" i="8"/>
  <c r="K148" i="8"/>
  <c r="J148" i="8"/>
  <c r="I148" i="8"/>
  <c r="H148" i="8"/>
  <c r="G148" i="8"/>
  <c r="F148" i="8"/>
  <c r="E148" i="8"/>
  <c r="D148" i="8"/>
  <c r="C148" i="8"/>
  <c r="N147" i="8"/>
  <c r="M147" i="8"/>
  <c r="L147" i="8"/>
  <c r="K147" i="8"/>
  <c r="J147" i="8"/>
  <c r="I147" i="8"/>
  <c r="H147" i="8"/>
  <c r="G147" i="8"/>
  <c r="F147" i="8"/>
  <c r="E147" i="8"/>
  <c r="D147" i="8"/>
  <c r="C147" i="8"/>
  <c r="N146" i="8"/>
  <c r="M146" i="8"/>
  <c r="L146" i="8"/>
  <c r="K146" i="8"/>
  <c r="J146" i="8"/>
  <c r="I146" i="8"/>
  <c r="H146" i="8"/>
  <c r="G146" i="8"/>
  <c r="F146" i="8"/>
  <c r="E146" i="8"/>
  <c r="D146" i="8"/>
  <c r="C146" i="8"/>
  <c r="N145" i="8"/>
  <c r="M145" i="8"/>
  <c r="L145" i="8"/>
  <c r="K145" i="8"/>
  <c r="J145" i="8"/>
  <c r="I145" i="8"/>
  <c r="H145" i="8"/>
  <c r="G145" i="8"/>
  <c r="F145" i="8"/>
  <c r="E145" i="8"/>
  <c r="D145" i="8"/>
  <c r="C145" i="8"/>
  <c r="N144" i="8"/>
  <c r="M144" i="8"/>
  <c r="L144" i="8"/>
  <c r="K144" i="8"/>
  <c r="J144" i="8"/>
  <c r="I144" i="8"/>
  <c r="H144" i="8"/>
  <c r="G144" i="8"/>
  <c r="F144" i="8"/>
  <c r="E144" i="8"/>
  <c r="D144" i="8"/>
  <c r="C144" i="8"/>
  <c r="N143" i="8"/>
  <c r="M143" i="8"/>
  <c r="L143" i="8"/>
  <c r="K143" i="8"/>
  <c r="J143" i="8"/>
  <c r="I143" i="8"/>
  <c r="H143" i="8"/>
  <c r="G143" i="8"/>
  <c r="F143" i="8"/>
  <c r="E143" i="8"/>
  <c r="D143" i="8"/>
  <c r="C143" i="8"/>
  <c r="N142" i="8"/>
  <c r="M142" i="8"/>
  <c r="L142" i="8"/>
  <c r="K142" i="8"/>
  <c r="J142" i="8"/>
  <c r="I142" i="8"/>
  <c r="H142" i="8"/>
  <c r="G142" i="8"/>
  <c r="F142" i="8"/>
  <c r="E142" i="8"/>
  <c r="D142" i="8"/>
  <c r="C142" i="8"/>
  <c r="N141" i="8"/>
  <c r="M141" i="8"/>
  <c r="L141" i="8"/>
  <c r="K141" i="8"/>
  <c r="J141" i="8"/>
  <c r="I141" i="8"/>
  <c r="H141" i="8"/>
  <c r="G141" i="8"/>
  <c r="F141" i="8"/>
  <c r="E141" i="8"/>
  <c r="D141" i="8"/>
  <c r="C141" i="8"/>
  <c r="N140" i="8"/>
  <c r="M140" i="8"/>
  <c r="L140" i="8"/>
  <c r="K140" i="8"/>
  <c r="J140" i="8"/>
  <c r="I140" i="8"/>
  <c r="H140" i="8"/>
  <c r="G140" i="8"/>
  <c r="F140" i="8"/>
  <c r="E140" i="8"/>
  <c r="D140" i="8"/>
  <c r="C140" i="8"/>
  <c r="N139" i="8"/>
  <c r="M139" i="8"/>
  <c r="L139" i="8"/>
  <c r="K139" i="8"/>
  <c r="J139" i="8"/>
  <c r="I139" i="8"/>
  <c r="H139" i="8"/>
  <c r="G139" i="8"/>
  <c r="F139" i="8"/>
  <c r="E139" i="8"/>
  <c r="D139" i="8"/>
  <c r="C139" i="8"/>
  <c r="N138" i="8"/>
  <c r="M138" i="8"/>
  <c r="L138" i="8"/>
  <c r="K138" i="8"/>
  <c r="J138" i="8"/>
  <c r="I138" i="8"/>
  <c r="H138" i="8"/>
  <c r="G138" i="8"/>
  <c r="F138" i="8"/>
  <c r="E138" i="8"/>
  <c r="D138" i="8"/>
  <c r="C138" i="8"/>
  <c r="N137" i="8"/>
  <c r="M137" i="8"/>
  <c r="L137" i="8"/>
  <c r="K137" i="8"/>
  <c r="J137" i="8"/>
  <c r="I137" i="8"/>
  <c r="H137" i="8"/>
  <c r="G137" i="8"/>
  <c r="F137" i="8"/>
  <c r="E137" i="8"/>
  <c r="D137" i="8"/>
  <c r="C137" i="8"/>
  <c r="N136" i="8"/>
  <c r="M136" i="8"/>
  <c r="L136" i="8"/>
  <c r="K136" i="8"/>
  <c r="J136" i="8"/>
  <c r="I136" i="8"/>
  <c r="H136" i="8"/>
  <c r="G136" i="8"/>
  <c r="F136" i="8"/>
  <c r="E136" i="8"/>
  <c r="D136" i="8"/>
  <c r="C136" i="8"/>
  <c r="N135" i="8"/>
  <c r="M135" i="8"/>
  <c r="L135" i="8"/>
  <c r="K135" i="8"/>
  <c r="J135" i="8"/>
  <c r="I135" i="8"/>
  <c r="H135" i="8"/>
  <c r="G135" i="8"/>
  <c r="F135" i="8"/>
  <c r="E135" i="8"/>
  <c r="D135" i="8"/>
  <c r="C135" i="8"/>
  <c r="N134" i="8"/>
  <c r="M134" i="8"/>
  <c r="L134" i="8"/>
  <c r="K134" i="8"/>
  <c r="J134" i="8"/>
  <c r="I134" i="8"/>
  <c r="H134" i="8"/>
  <c r="G134" i="8"/>
  <c r="F134" i="8"/>
  <c r="E134" i="8"/>
  <c r="D134" i="8"/>
  <c r="C134" i="8"/>
  <c r="N133" i="8"/>
  <c r="M133" i="8"/>
  <c r="L133" i="8"/>
  <c r="K133" i="8"/>
  <c r="J133" i="8"/>
  <c r="I133" i="8"/>
  <c r="H133" i="8"/>
  <c r="G133" i="8"/>
  <c r="F133" i="8"/>
  <c r="E133" i="8"/>
  <c r="D133" i="8"/>
  <c r="C133" i="8"/>
  <c r="N132" i="8"/>
  <c r="M132" i="8"/>
  <c r="L132" i="8"/>
  <c r="K132" i="8"/>
  <c r="J132" i="8"/>
  <c r="I132" i="8"/>
  <c r="H132" i="8"/>
  <c r="G132" i="8"/>
  <c r="F132" i="8"/>
  <c r="E132" i="8"/>
  <c r="D132" i="8"/>
  <c r="C132" i="8"/>
  <c r="N131" i="8"/>
  <c r="M131" i="8"/>
  <c r="L131" i="8"/>
  <c r="K131" i="8"/>
  <c r="J131" i="8"/>
  <c r="I131" i="8"/>
  <c r="H131" i="8"/>
  <c r="G131" i="8"/>
  <c r="F131" i="8"/>
  <c r="E131" i="8"/>
  <c r="D131" i="8"/>
  <c r="C131" i="8"/>
  <c r="N130" i="8"/>
  <c r="M130" i="8"/>
  <c r="L130" i="8"/>
  <c r="K130" i="8"/>
  <c r="J130" i="8"/>
  <c r="I130" i="8"/>
  <c r="H130" i="8"/>
  <c r="G130" i="8"/>
  <c r="F130" i="8"/>
  <c r="E130" i="8"/>
  <c r="D130" i="8"/>
  <c r="C130" i="8"/>
  <c r="N129" i="8"/>
  <c r="M129" i="8"/>
  <c r="L129" i="8"/>
  <c r="K129" i="8"/>
  <c r="J129" i="8"/>
  <c r="I129" i="8"/>
  <c r="H129" i="8"/>
  <c r="G129" i="8"/>
  <c r="F129" i="8"/>
  <c r="E129" i="8"/>
  <c r="D129" i="8"/>
  <c r="C129" i="8"/>
  <c r="N128" i="8"/>
  <c r="M128" i="8"/>
  <c r="L128" i="8"/>
  <c r="K128" i="8"/>
  <c r="J128" i="8"/>
  <c r="I128" i="8"/>
  <c r="H128" i="8"/>
  <c r="G128" i="8"/>
  <c r="F128" i="8"/>
  <c r="E128" i="8"/>
  <c r="D128" i="8"/>
  <c r="C128" i="8"/>
  <c r="N127" i="8"/>
  <c r="M127" i="8"/>
  <c r="L127" i="8"/>
  <c r="K127" i="8"/>
  <c r="J127" i="8"/>
  <c r="I127" i="8"/>
  <c r="H127" i="8"/>
  <c r="G127" i="8"/>
  <c r="F127" i="8"/>
  <c r="E127" i="8"/>
  <c r="D127" i="8"/>
  <c r="C127" i="8"/>
  <c r="N126" i="8"/>
  <c r="M126" i="8"/>
  <c r="L126" i="8"/>
  <c r="K126" i="8"/>
  <c r="J126" i="8"/>
  <c r="I126" i="8"/>
  <c r="H126" i="8"/>
  <c r="G126" i="8"/>
  <c r="F126" i="8"/>
  <c r="E126" i="8"/>
  <c r="D126" i="8"/>
  <c r="C126" i="8"/>
  <c r="N125" i="8"/>
  <c r="M125" i="8"/>
  <c r="L125" i="8"/>
  <c r="K125" i="8"/>
  <c r="J125" i="8"/>
  <c r="I125" i="8"/>
  <c r="H125" i="8"/>
  <c r="G125" i="8"/>
  <c r="F125" i="8"/>
  <c r="E125" i="8"/>
  <c r="D125" i="8"/>
  <c r="C125" i="8"/>
  <c r="N124" i="8"/>
  <c r="M124" i="8"/>
  <c r="L124" i="8"/>
  <c r="K124" i="8"/>
  <c r="J124" i="8"/>
  <c r="I124" i="8"/>
  <c r="H124" i="8"/>
  <c r="G124" i="8"/>
  <c r="F124" i="8"/>
  <c r="E124" i="8"/>
  <c r="D124" i="8"/>
  <c r="C124" i="8"/>
  <c r="N123" i="8"/>
  <c r="M123" i="8"/>
  <c r="L123" i="8"/>
  <c r="K123" i="8"/>
  <c r="J123" i="8"/>
  <c r="I123" i="8"/>
  <c r="H123" i="8"/>
  <c r="G123" i="8"/>
  <c r="F123" i="8"/>
  <c r="E123" i="8"/>
  <c r="D123" i="8"/>
  <c r="C123" i="8"/>
  <c r="N122" i="8"/>
  <c r="M122" i="8"/>
  <c r="L122" i="8"/>
  <c r="K122" i="8"/>
  <c r="J122" i="8"/>
  <c r="I122" i="8"/>
  <c r="H122" i="8"/>
  <c r="G122" i="8"/>
  <c r="F122" i="8"/>
  <c r="E122" i="8"/>
  <c r="D122" i="8"/>
  <c r="C122" i="8"/>
  <c r="N121" i="8"/>
  <c r="M121" i="8"/>
  <c r="L121" i="8"/>
  <c r="K121" i="8"/>
  <c r="J121" i="8"/>
  <c r="I121" i="8"/>
  <c r="H121" i="8"/>
  <c r="G121" i="8"/>
  <c r="F121" i="8"/>
  <c r="E121" i="8"/>
  <c r="D121" i="8"/>
  <c r="C121" i="8"/>
  <c r="N120" i="8"/>
  <c r="M120" i="8"/>
  <c r="L120" i="8"/>
  <c r="K120" i="8"/>
  <c r="J120" i="8"/>
  <c r="I120" i="8"/>
  <c r="H120" i="8"/>
  <c r="G120" i="8"/>
  <c r="F120" i="8"/>
  <c r="E120" i="8"/>
  <c r="D120" i="8"/>
  <c r="C120" i="8"/>
  <c r="N119" i="8"/>
  <c r="M119" i="8"/>
  <c r="L119" i="8"/>
  <c r="K119" i="8"/>
  <c r="J119" i="8"/>
  <c r="I119" i="8"/>
  <c r="H119" i="8"/>
  <c r="G119" i="8"/>
  <c r="F119" i="8"/>
  <c r="E119" i="8"/>
  <c r="D119" i="8"/>
  <c r="C119" i="8"/>
  <c r="N118" i="8"/>
  <c r="M118" i="8"/>
  <c r="L118" i="8"/>
  <c r="K118" i="8"/>
  <c r="J118" i="8"/>
  <c r="I118" i="8"/>
  <c r="H118" i="8"/>
  <c r="G118" i="8"/>
  <c r="F118" i="8"/>
  <c r="E118" i="8"/>
  <c r="D118" i="8"/>
  <c r="C118" i="8"/>
  <c r="N117" i="8"/>
  <c r="M117" i="8"/>
  <c r="L117" i="8"/>
  <c r="K117" i="8"/>
  <c r="J117" i="8"/>
  <c r="I117" i="8"/>
  <c r="H117" i="8"/>
  <c r="G117" i="8"/>
  <c r="F117" i="8"/>
  <c r="E117" i="8"/>
  <c r="D117" i="8"/>
  <c r="C117" i="8"/>
  <c r="N116" i="8"/>
  <c r="M116" i="8"/>
  <c r="L116" i="8"/>
  <c r="K116" i="8"/>
  <c r="J116" i="8"/>
  <c r="I116" i="8"/>
  <c r="H116" i="8"/>
  <c r="G116" i="8"/>
  <c r="F116" i="8"/>
  <c r="E116" i="8"/>
  <c r="D116" i="8"/>
  <c r="C116" i="8"/>
  <c r="N115" i="8"/>
  <c r="M115" i="8"/>
  <c r="L115" i="8"/>
  <c r="K115" i="8"/>
  <c r="J115" i="8"/>
  <c r="I115" i="8"/>
  <c r="H115" i="8"/>
  <c r="G115" i="8"/>
  <c r="F115" i="8"/>
  <c r="E115" i="8"/>
  <c r="D115" i="8"/>
  <c r="C115" i="8"/>
  <c r="N114" i="8"/>
  <c r="M114" i="8"/>
  <c r="L114" i="8"/>
  <c r="K114" i="8"/>
  <c r="J114" i="8"/>
  <c r="I114" i="8"/>
  <c r="H114" i="8"/>
  <c r="G114" i="8"/>
  <c r="F114" i="8"/>
  <c r="E114" i="8"/>
  <c r="D114" i="8"/>
  <c r="C114" i="8"/>
  <c r="N113" i="8"/>
  <c r="M113" i="8"/>
  <c r="L113" i="8"/>
  <c r="K113" i="8"/>
  <c r="J113" i="8"/>
  <c r="I113" i="8"/>
  <c r="H113" i="8"/>
  <c r="G113" i="8"/>
  <c r="F113" i="8"/>
  <c r="E113" i="8"/>
  <c r="D113" i="8"/>
  <c r="C113" i="8"/>
  <c r="N112" i="8"/>
  <c r="M112" i="8"/>
  <c r="L112" i="8"/>
  <c r="K112" i="8"/>
  <c r="J112" i="8"/>
  <c r="I112" i="8"/>
  <c r="H112" i="8"/>
  <c r="G112" i="8"/>
  <c r="F112" i="8"/>
  <c r="E112" i="8"/>
  <c r="D112" i="8"/>
  <c r="C112" i="8"/>
  <c r="N111" i="8"/>
  <c r="M111" i="8"/>
  <c r="L111" i="8"/>
  <c r="K111" i="8"/>
  <c r="J111" i="8"/>
  <c r="I111" i="8"/>
  <c r="H111" i="8"/>
  <c r="G111" i="8"/>
  <c r="F111" i="8"/>
  <c r="E111" i="8"/>
  <c r="D111" i="8"/>
  <c r="C111" i="8"/>
  <c r="N110" i="8"/>
  <c r="M110" i="8"/>
  <c r="L110" i="8"/>
  <c r="K110" i="8"/>
  <c r="J110" i="8"/>
  <c r="I110" i="8"/>
  <c r="H110" i="8"/>
  <c r="G110" i="8"/>
  <c r="F110" i="8"/>
  <c r="E110" i="8"/>
  <c r="D110" i="8"/>
  <c r="C110" i="8"/>
  <c r="N109" i="8"/>
  <c r="M109" i="8"/>
  <c r="L109" i="8"/>
  <c r="K109" i="8"/>
  <c r="J109" i="8"/>
  <c r="I109" i="8"/>
  <c r="H109" i="8"/>
  <c r="G109" i="8"/>
  <c r="F109" i="8"/>
  <c r="E109" i="8"/>
  <c r="D109" i="8"/>
  <c r="C109" i="8"/>
  <c r="N108" i="8"/>
  <c r="M108" i="8"/>
  <c r="L108" i="8"/>
  <c r="K108" i="8"/>
  <c r="J108" i="8"/>
  <c r="I108" i="8"/>
  <c r="H108" i="8"/>
  <c r="G108" i="8"/>
  <c r="F108" i="8"/>
  <c r="E108" i="8"/>
  <c r="D108" i="8"/>
  <c r="C108" i="8"/>
  <c r="N107" i="8"/>
  <c r="M107" i="8"/>
  <c r="L107" i="8"/>
  <c r="K107" i="8"/>
  <c r="J107" i="8"/>
  <c r="I107" i="8"/>
  <c r="H107" i="8"/>
  <c r="G107" i="8"/>
  <c r="F107" i="8"/>
  <c r="E107" i="8"/>
  <c r="D107" i="8"/>
  <c r="C107" i="8"/>
  <c r="N106" i="8"/>
  <c r="M106" i="8"/>
  <c r="L106" i="8"/>
  <c r="K106" i="8"/>
  <c r="J106" i="8"/>
  <c r="I106" i="8"/>
  <c r="H106" i="8"/>
  <c r="G106" i="8"/>
  <c r="F106" i="8"/>
  <c r="E106" i="8"/>
  <c r="D106" i="8"/>
  <c r="C106" i="8"/>
  <c r="N105" i="8"/>
  <c r="M105" i="8"/>
  <c r="L105" i="8"/>
  <c r="K105" i="8"/>
  <c r="J105" i="8"/>
  <c r="I105" i="8"/>
  <c r="H105" i="8"/>
  <c r="G105" i="8"/>
  <c r="F105" i="8"/>
  <c r="E105" i="8"/>
  <c r="D105" i="8"/>
  <c r="C105" i="8"/>
  <c r="N104" i="8"/>
  <c r="M104" i="8"/>
  <c r="L104" i="8"/>
  <c r="K104" i="8"/>
  <c r="J104" i="8"/>
  <c r="I104" i="8"/>
  <c r="H104" i="8"/>
  <c r="G104" i="8"/>
  <c r="F104" i="8"/>
  <c r="E104" i="8"/>
  <c r="D104" i="8"/>
  <c r="C104" i="8"/>
  <c r="N103" i="8"/>
  <c r="M103" i="8"/>
  <c r="L103" i="8"/>
  <c r="K103" i="8"/>
  <c r="J103" i="8"/>
  <c r="I103" i="8"/>
  <c r="H103" i="8"/>
  <c r="G103" i="8"/>
  <c r="F103" i="8"/>
  <c r="E103" i="8"/>
  <c r="D103" i="8"/>
  <c r="C103" i="8"/>
  <c r="N102" i="8"/>
  <c r="M102" i="8"/>
  <c r="L102" i="8"/>
  <c r="K102" i="8"/>
  <c r="J102" i="8"/>
  <c r="I102" i="8"/>
  <c r="H102" i="8"/>
  <c r="G102" i="8"/>
  <c r="F102" i="8"/>
  <c r="E102" i="8"/>
  <c r="D102" i="8"/>
  <c r="C102" i="8"/>
  <c r="N101" i="8"/>
  <c r="M101" i="8"/>
  <c r="L101" i="8"/>
  <c r="K101" i="8"/>
  <c r="J101" i="8"/>
  <c r="I101" i="8"/>
  <c r="H101" i="8"/>
  <c r="G101" i="8"/>
  <c r="F101" i="8"/>
  <c r="E101" i="8"/>
  <c r="D101" i="8"/>
  <c r="C101" i="8"/>
  <c r="N100" i="8"/>
  <c r="M100" i="8"/>
  <c r="L100" i="8"/>
  <c r="K100" i="8"/>
  <c r="J100" i="8"/>
  <c r="I100" i="8"/>
  <c r="H100" i="8"/>
  <c r="G100" i="8"/>
  <c r="F100" i="8"/>
  <c r="E100" i="8"/>
  <c r="D100" i="8"/>
  <c r="C100" i="8"/>
  <c r="N99" i="8"/>
  <c r="M99" i="8"/>
  <c r="L99" i="8"/>
  <c r="K99" i="8"/>
  <c r="J99" i="8"/>
  <c r="I99" i="8"/>
  <c r="H99" i="8"/>
  <c r="G99" i="8"/>
  <c r="F99" i="8"/>
  <c r="E99" i="8"/>
  <c r="D99" i="8"/>
  <c r="C99" i="8"/>
  <c r="N98" i="8"/>
  <c r="M98" i="8"/>
  <c r="L98" i="8"/>
  <c r="K98" i="8"/>
  <c r="J98" i="8"/>
  <c r="I98" i="8"/>
  <c r="H98" i="8"/>
  <c r="G98" i="8"/>
  <c r="F98" i="8"/>
  <c r="E98" i="8"/>
  <c r="D98" i="8"/>
  <c r="C98" i="8"/>
  <c r="N97" i="8"/>
  <c r="M97" i="8"/>
  <c r="L97" i="8"/>
  <c r="K97" i="8"/>
  <c r="J97" i="8"/>
  <c r="I97" i="8"/>
  <c r="H97" i="8"/>
  <c r="G97" i="8"/>
  <c r="F97" i="8"/>
  <c r="E97" i="8"/>
  <c r="D97" i="8"/>
  <c r="C97" i="8"/>
  <c r="N96" i="8"/>
  <c r="M96" i="8"/>
  <c r="L96" i="8"/>
  <c r="K96" i="8"/>
  <c r="J96" i="8"/>
  <c r="I96" i="8"/>
  <c r="H96" i="8"/>
  <c r="G96" i="8"/>
  <c r="F96" i="8"/>
  <c r="E96" i="8"/>
  <c r="D96" i="8"/>
  <c r="C96" i="8"/>
  <c r="N95" i="8"/>
  <c r="M95" i="8"/>
  <c r="L95" i="8"/>
  <c r="K95" i="8"/>
  <c r="J95" i="8"/>
  <c r="I95" i="8"/>
  <c r="H95" i="8"/>
  <c r="G95" i="8"/>
  <c r="F95" i="8"/>
  <c r="E95" i="8"/>
  <c r="D95" i="8"/>
  <c r="C95" i="8"/>
  <c r="N94" i="8"/>
  <c r="M94" i="8"/>
  <c r="L94" i="8"/>
  <c r="K94" i="8"/>
  <c r="J94" i="8"/>
  <c r="I94" i="8"/>
  <c r="H94" i="8"/>
  <c r="G94" i="8"/>
  <c r="F94" i="8"/>
  <c r="E94" i="8"/>
  <c r="D94" i="8"/>
  <c r="C94" i="8"/>
  <c r="N93" i="8"/>
  <c r="M93" i="8"/>
  <c r="L93" i="8"/>
  <c r="K93" i="8"/>
  <c r="J93" i="8"/>
  <c r="I93" i="8"/>
  <c r="H93" i="8"/>
  <c r="G93" i="8"/>
  <c r="F93" i="8"/>
  <c r="E93" i="8"/>
  <c r="D93" i="8"/>
  <c r="C93" i="8"/>
  <c r="N92" i="8"/>
  <c r="M92" i="8"/>
  <c r="L92" i="8"/>
  <c r="K92" i="8"/>
  <c r="J92" i="8"/>
  <c r="I92" i="8"/>
  <c r="H92" i="8"/>
  <c r="G92" i="8"/>
  <c r="F92" i="8"/>
  <c r="E92" i="8"/>
  <c r="D92" i="8"/>
  <c r="C92" i="8"/>
  <c r="N91" i="8"/>
  <c r="M91" i="8"/>
  <c r="L91" i="8"/>
  <c r="K91" i="8"/>
  <c r="J91" i="8"/>
  <c r="I91" i="8"/>
  <c r="H91" i="8"/>
  <c r="G91" i="8"/>
  <c r="F91" i="8"/>
  <c r="E91" i="8"/>
  <c r="D91" i="8"/>
  <c r="C91" i="8"/>
  <c r="N90" i="8"/>
  <c r="M90" i="8"/>
  <c r="L90" i="8"/>
  <c r="K90" i="8"/>
  <c r="J90" i="8"/>
  <c r="I90" i="8"/>
  <c r="H90" i="8"/>
  <c r="G90" i="8"/>
  <c r="F90" i="8"/>
  <c r="E90" i="8"/>
  <c r="D90" i="8"/>
  <c r="C90" i="8"/>
  <c r="N89" i="8"/>
  <c r="M89" i="8"/>
  <c r="L89" i="8"/>
  <c r="K89" i="8"/>
  <c r="J89" i="8"/>
  <c r="I89" i="8"/>
  <c r="H89" i="8"/>
  <c r="G89" i="8"/>
  <c r="F89" i="8"/>
  <c r="E89" i="8"/>
  <c r="D89" i="8"/>
  <c r="C89" i="8"/>
  <c r="N88" i="8"/>
  <c r="M88" i="8"/>
  <c r="L88" i="8"/>
  <c r="K88" i="8"/>
  <c r="J88" i="8"/>
  <c r="I88" i="8"/>
  <c r="H88" i="8"/>
  <c r="G88" i="8"/>
  <c r="F88" i="8"/>
  <c r="E88" i="8"/>
  <c r="D88" i="8"/>
  <c r="C88" i="8"/>
  <c r="N87" i="8"/>
  <c r="M87" i="8"/>
  <c r="L87" i="8"/>
  <c r="K87" i="8"/>
  <c r="J87" i="8"/>
  <c r="I87" i="8"/>
  <c r="H87" i="8"/>
  <c r="G87" i="8"/>
  <c r="F87" i="8"/>
  <c r="E87" i="8"/>
  <c r="D87" i="8"/>
  <c r="C87" i="8"/>
  <c r="N86" i="8"/>
  <c r="M86" i="8"/>
  <c r="L86" i="8"/>
  <c r="K86" i="8"/>
  <c r="J86" i="8"/>
  <c r="I86" i="8"/>
  <c r="H86" i="8"/>
  <c r="G86" i="8"/>
  <c r="F86" i="8"/>
  <c r="E86" i="8"/>
  <c r="D86" i="8"/>
  <c r="C86" i="8"/>
  <c r="N85" i="8"/>
  <c r="M85" i="8"/>
  <c r="L85" i="8"/>
  <c r="K85" i="8"/>
  <c r="J85" i="8"/>
  <c r="I85" i="8"/>
  <c r="H85" i="8"/>
  <c r="G85" i="8"/>
  <c r="F85" i="8"/>
  <c r="E85" i="8"/>
  <c r="D85" i="8"/>
  <c r="C85" i="8"/>
  <c r="N84" i="8"/>
  <c r="M84" i="8"/>
  <c r="L84" i="8"/>
  <c r="K84" i="8"/>
  <c r="J84" i="8"/>
  <c r="I84" i="8"/>
  <c r="H84" i="8"/>
  <c r="G84" i="8"/>
  <c r="F84" i="8"/>
  <c r="E84" i="8"/>
  <c r="D84" i="8"/>
  <c r="C84" i="8"/>
  <c r="N83" i="8"/>
  <c r="M83" i="8"/>
  <c r="L83" i="8"/>
  <c r="K83" i="8"/>
  <c r="J83" i="8"/>
  <c r="I83" i="8"/>
  <c r="H83" i="8"/>
  <c r="G83" i="8"/>
  <c r="F83" i="8"/>
  <c r="E83" i="8"/>
  <c r="D83" i="8"/>
  <c r="C83" i="8"/>
  <c r="N82" i="8"/>
  <c r="M82" i="8"/>
  <c r="L82" i="8"/>
  <c r="K82" i="8"/>
  <c r="J82" i="8"/>
  <c r="I82" i="8"/>
  <c r="H82" i="8"/>
  <c r="G82" i="8"/>
  <c r="F82" i="8"/>
  <c r="E82" i="8"/>
  <c r="D82" i="8"/>
  <c r="C82" i="8"/>
  <c r="N81" i="8"/>
  <c r="M81" i="8"/>
  <c r="L81" i="8"/>
  <c r="K81" i="8"/>
  <c r="J81" i="8"/>
  <c r="I81" i="8"/>
  <c r="H81" i="8"/>
  <c r="G81" i="8"/>
  <c r="F81" i="8"/>
  <c r="E81" i="8"/>
  <c r="D81" i="8"/>
  <c r="C81" i="8"/>
  <c r="N80" i="8"/>
  <c r="M80" i="8"/>
  <c r="L80" i="8"/>
  <c r="K80" i="8"/>
  <c r="J80" i="8"/>
  <c r="I80" i="8"/>
  <c r="H80" i="8"/>
  <c r="G80" i="8"/>
  <c r="F80" i="8"/>
  <c r="E80" i="8"/>
  <c r="D80" i="8"/>
  <c r="C80" i="8"/>
  <c r="N79" i="8"/>
  <c r="M79" i="8"/>
  <c r="L79" i="8"/>
  <c r="K79" i="8"/>
  <c r="J79" i="8"/>
  <c r="I79" i="8"/>
  <c r="H79" i="8"/>
  <c r="G79" i="8"/>
  <c r="F79" i="8"/>
  <c r="E79" i="8"/>
  <c r="D79" i="8"/>
  <c r="C79" i="8"/>
  <c r="N78" i="8"/>
  <c r="M78" i="8"/>
  <c r="L78" i="8"/>
  <c r="K78" i="8"/>
  <c r="J78" i="8"/>
  <c r="I78" i="8"/>
  <c r="H78" i="8"/>
  <c r="G78" i="8"/>
  <c r="F78" i="8"/>
  <c r="E78" i="8"/>
  <c r="D78" i="8"/>
  <c r="C78" i="8"/>
  <c r="N77" i="8"/>
  <c r="M77" i="8"/>
  <c r="L77" i="8"/>
  <c r="K77" i="8"/>
  <c r="J77" i="8"/>
  <c r="I77" i="8"/>
  <c r="H77" i="8"/>
  <c r="G77" i="8"/>
  <c r="F77" i="8"/>
  <c r="E77" i="8"/>
  <c r="D77" i="8"/>
  <c r="C77" i="8"/>
  <c r="N76" i="8"/>
  <c r="M76" i="8"/>
  <c r="L76" i="8"/>
  <c r="K76" i="8"/>
  <c r="J76" i="8"/>
  <c r="I76" i="8"/>
  <c r="H76" i="8"/>
  <c r="G76" i="8"/>
  <c r="F76" i="8"/>
  <c r="E76" i="8"/>
  <c r="D76" i="8"/>
  <c r="C76" i="8"/>
  <c r="N75" i="8"/>
  <c r="M75" i="8"/>
  <c r="L75" i="8"/>
  <c r="K75" i="8"/>
  <c r="J75" i="8"/>
  <c r="I75" i="8"/>
  <c r="H75" i="8"/>
  <c r="G75" i="8"/>
  <c r="F75" i="8"/>
  <c r="E75" i="8"/>
  <c r="D75" i="8"/>
  <c r="C75" i="8"/>
  <c r="N74" i="8"/>
  <c r="M74" i="8"/>
  <c r="L74" i="8"/>
  <c r="K74" i="8"/>
  <c r="J74" i="8"/>
  <c r="I74" i="8"/>
  <c r="H74" i="8"/>
  <c r="G74" i="8"/>
  <c r="F74" i="8"/>
  <c r="E74" i="8"/>
  <c r="D74" i="8"/>
  <c r="C74" i="8"/>
  <c r="N73" i="8"/>
  <c r="M73" i="8"/>
  <c r="L73" i="8"/>
  <c r="K73" i="8"/>
  <c r="J73" i="8"/>
  <c r="I73" i="8"/>
  <c r="H73" i="8"/>
  <c r="G73" i="8"/>
  <c r="F73" i="8"/>
  <c r="E73" i="8"/>
  <c r="D73" i="8"/>
  <c r="C73" i="8"/>
  <c r="N72" i="8"/>
  <c r="M72" i="8"/>
  <c r="L72" i="8"/>
  <c r="K72" i="8"/>
  <c r="J72" i="8"/>
  <c r="I72" i="8"/>
  <c r="H72" i="8"/>
  <c r="G72" i="8"/>
  <c r="F72" i="8"/>
  <c r="E72" i="8"/>
  <c r="D72" i="8"/>
  <c r="C72" i="8"/>
  <c r="N71" i="8"/>
  <c r="M71" i="8"/>
  <c r="L71" i="8"/>
  <c r="K71" i="8"/>
  <c r="J71" i="8"/>
  <c r="I71" i="8"/>
  <c r="H71" i="8"/>
  <c r="G71" i="8"/>
  <c r="F71" i="8"/>
  <c r="E71" i="8"/>
  <c r="D71" i="8"/>
  <c r="C71" i="8"/>
  <c r="N70" i="8"/>
  <c r="M70" i="8"/>
  <c r="L70" i="8"/>
  <c r="K70" i="8"/>
  <c r="J70" i="8"/>
  <c r="I70" i="8"/>
  <c r="H70" i="8"/>
  <c r="G70" i="8"/>
  <c r="F70" i="8"/>
  <c r="E70" i="8"/>
  <c r="D70" i="8"/>
  <c r="C70" i="8"/>
  <c r="N69" i="8"/>
  <c r="M69" i="8"/>
  <c r="L69" i="8"/>
  <c r="K69" i="8"/>
  <c r="J69" i="8"/>
  <c r="I69" i="8"/>
  <c r="H69" i="8"/>
  <c r="G69" i="8"/>
  <c r="F69" i="8"/>
  <c r="E69" i="8"/>
  <c r="D69" i="8"/>
  <c r="C69" i="8"/>
  <c r="N68" i="8"/>
  <c r="M68" i="8"/>
  <c r="L68" i="8"/>
  <c r="K68" i="8"/>
  <c r="J68" i="8"/>
  <c r="I68" i="8"/>
  <c r="H68" i="8"/>
  <c r="G68" i="8"/>
  <c r="F68" i="8"/>
  <c r="E68" i="8"/>
  <c r="D68" i="8"/>
  <c r="C68" i="8"/>
  <c r="N67" i="8"/>
  <c r="M67" i="8"/>
  <c r="L67" i="8"/>
  <c r="K67" i="8"/>
  <c r="J67" i="8"/>
  <c r="I67" i="8"/>
  <c r="H67" i="8"/>
  <c r="G67" i="8"/>
  <c r="F67" i="8"/>
  <c r="E67" i="8"/>
  <c r="D67" i="8"/>
  <c r="C67" i="8"/>
  <c r="N66" i="8"/>
  <c r="M66" i="8"/>
  <c r="L66" i="8"/>
  <c r="K66" i="8"/>
  <c r="J66" i="8"/>
  <c r="I66" i="8"/>
  <c r="H66" i="8"/>
  <c r="G66" i="8"/>
  <c r="F66" i="8"/>
  <c r="E66" i="8"/>
  <c r="D66" i="8"/>
  <c r="C66" i="8"/>
  <c r="N65" i="8"/>
  <c r="M65" i="8"/>
  <c r="L65" i="8"/>
  <c r="K65" i="8"/>
  <c r="J65" i="8"/>
  <c r="I65" i="8"/>
  <c r="H65" i="8"/>
  <c r="G65" i="8"/>
  <c r="F65" i="8"/>
  <c r="E65" i="8"/>
  <c r="D65" i="8"/>
  <c r="C65" i="8"/>
  <c r="N64" i="8"/>
  <c r="M64" i="8"/>
  <c r="L64" i="8"/>
  <c r="K64" i="8"/>
  <c r="J64" i="8"/>
  <c r="I64" i="8"/>
  <c r="H64" i="8"/>
  <c r="G64" i="8"/>
  <c r="F64" i="8"/>
  <c r="E64" i="8"/>
  <c r="D64" i="8"/>
  <c r="C64" i="8"/>
  <c r="N63" i="8"/>
  <c r="M63" i="8"/>
  <c r="L63" i="8"/>
  <c r="K63" i="8"/>
  <c r="J63" i="8"/>
  <c r="I63" i="8"/>
  <c r="H63" i="8"/>
  <c r="G63" i="8"/>
  <c r="F63" i="8"/>
  <c r="E63" i="8"/>
  <c r="D63" i="8"/>
  <c r="C63" i="8"/>
  <c r="N62" i="8"/>
  <c r="M62" i="8"/>
  <c r="L62" i="8"/>
  <c r="K62" i="8"/>
  <c r="J62" i="8"/>
  <c r="I62" i="8"/>
  <c r="H62" i="8"/>
  <c r="G62" i="8"/>
  <c r="F62" i="8"/>
  <c r="E62" i="8"/>
  <c r="D62" i="8"/>
  <c r="C62" i="8"/>
  <c r="N61" i="8"/>
  <c r="M61" i="8"/>
  <c r="L61" i="8"/>
  <c r="K61" i="8"/>
  <c r="J61" i="8"/>
  <c r="I61" i="8"/>
  <c r="H61" i="8"/>
  <c r="G61" i="8"/>
  <c r="F61" i="8"/>
  <c r="E61" i="8"/>
  <c r="D61" i="8"/>
  <c r="C61" i="8"/>
  <c r="N60" i="8"/>
  <c r="M60" i="8"/>
  <c r="L60" i="8"/>
  <c r="K60" i="8"/>
  <c r="J60" i="8"/>
  <c r="I60" i="8"/>
  <c r="H60" i="8"/>
  <c r="G60" i="8"/>
  <c r="F60" i="8"/>
  <c r="E60" i="8"/>
  <c r="D60" i="8"/>
  <c r="C60" i="8"/>
  <c r="N59" i="8"/>
  <c r="M59" i="8"/>
  <c r="L59" i="8"/>
  <c r="K59" i="8"/>
  <c r="J59" i="8"/>
  <c r="I59" i="8"/>
  <c r="H59" i="8"/>
  <c r="G59" i="8"/>
  <c r="F59" i="8"/>
  <c r="E59" i="8"/>
  <c r="D59" i="8"/>
  <c r="C59" i="8"/>
  <c r="N58" i="8"/>
  <c r="M58" i="8"/>
  <c r="L58" i="8"/>
  <c r="K58" i="8"/>
  <c r="J58" i="8"/>
  <c r="I58" i="8"/>
  <c r="H58" i="8"/>
  <c r="G58" i="8"/>
  <c r="F58" i="8"/>
  <c r="E58" i="8"/>
  <c r="D58" i="8"/>
  <c r="C58" i="8"/>
  <c r="N57" i="8"/>
  <c r="M57" i="8"/>
  <c r="L57" i="8"/>
  <c r="K57" i="8"/>
  <c r="J57" i="8"/>
  <c r="I57" i="8"/>
  <c r="H57" i="8"/>
  <c r="G57" i="8"/>
  <c r="F57" i="8"/>
  <c r="E57" i="8"/>
  <c r="D57" i="8"/>
  <c r="C57" i="8"/>
  <c r="N56" i="8"/>
  <c r="M56" i="8"/>
  <c r="L56" i="8"/>
  <c r="K56" i="8"/>
  <c r="J56" i="8"/>
  <c r="I56" i="8"/>
  <c r="H56" i="8"/>
  <c r="G56" i="8"/>
  <c r="F56" i="8"/>
  <c r="E56" i="8"/>
  <c r="D56" i="8"/>
  <c r="C56" i="8"/>
  <c r="N55" i="8"/>
  <c r="M55" i="8"/>
  <c r="L55" i="8"/>
  <c r="K55" i="8"/>
  <c r="J55" i="8"/>
  <c r="I55" i="8"/>
  <c r="H55" i="8"/>
  <c r="G55" i="8"/>
  <c r="F55" i="8"/>
  <c r="E55" i="8"/>
  <c r="D55" i="8"/>
  <c r="C55" i="8"/>
  <c r="N54" i="8"/>
  <c r="M54" i="8"/>
  <c r="L54" i="8"/>
  <c r="K54" i="8"/>
  <c r="J54" i="8"/>
  <c r="I54" i="8"/>
  <c r="H54" i="8"/>
  <c r="G54" i="8"/>
  <c r="F54" i="8"/>
  <c r="E54" i="8"/>
  <c r="D54" i="8"/>
  <c r="C54" i="8"/>
  <c r="N53" i="8"/>
  <c r="M53" i="8"/>
  <c r="L53" i="8"/>
  <c r="K53" i="8"/>
  <c r="J53" i="8"/>
  <c r="I53" i="8"/>
  <c r="H53" i="8"/>
  <c r="G53" i="8"/>
  <c r="F53" i="8"/>
  <c r="E53" i="8"/>
  <c r="D53" i="8"/>
  <c r="C53" i="8"/>
  <c r="N52" i="8"/>
  <c r="M52" i="8"/>
  <c r="L52" i="8"/>
  <c r="K52" i="8"/>
  <c r="J52" i="8"/>
  <c r="I52" i="8"/>
  <c r="H52" i="8"/>
  <c r="G52" i="8"/>
  <c r="F52" i="8"/>
  <c r="E52" i="8"/>
  <c r="D52" i="8"/>
  <c r="C52" i="8"/>
  <c r="N51" i="8"/>
  <c r="M51" i="8"/>
  <c r="L51" i="8"/>
  <c r="K51" i="8"/>
  <c r="J51" i="8"/>
  <c r="I51" i="8"/>
  <c r="H51" i="8"/>
  <c r="G51" i="8"/>
  <c r="F51" i="8"/>
  <c r="E51" i="8"/>
  <c r="D51" i="8"/>
  <c r="C51" i="8"/>
  <c r="N50" i="8"/>
  <c r="M50" i="8"/>
  <c r="L50" i="8"/>
  <c r="K50" i="8"/>
  <c r="J50" i="8"/>
  <c r="I50" i="8"/>
  <c r="H50" i="8"/>
  <c r="G50" i="8"/>
  <c r="F50" i="8"/>
  <c r="E50" i="8"/>
  <c r="D50" i="8"/>
  <c r="C50" i="8"/>
  <c r="N49" i="8"/>
  <c r="M49" i="8"/>
  <c r="L49" i="8"/>
  <c r="K49" i="8"/>
  <c r="J49" i="8"/>
  <c r="I49" i="8"/>
  <c r="H49" i="8"/>
  <c r="G49" i="8"/>
  <c r="F49" i="8"/>
  <c r="E49" i="8"/>
  <c r="D49" i="8"/>
  <c r="C49" i="8"/>
  <c r="N48" i="8"/>
  <c r="M48" i="8"/>
  <c r="L48" i="8"/>
  <c r="K48" i="8"/>
  <c r="J48" i="8"/>
  <c r="I48" i="8"/>
  <c r="H48" i="8"/>
  <c r="G48" i="8"/>
  <c r="F48" i="8"/>
  <c r="E48" i="8"/>
  <c r="D48" i="8"/>
  <c r="C48" i="8"/>
  <c r="N47" i="8"/>
  <c r="M47" i="8"/>
  <c r="L47" i="8"/>
  <c r="K47" i="8"/>
  <c r="J47" i="8"/>
  <c r="I47" i="8"/>
  <c r="H47" i="8"/>
  <c r="G47" i="8"/>
  <c r="F47" i="8"/>
  <c r="E47" i="8"/>
  <c r="D47" i="8"/>
  <c r="C47" i="8"/>
  <c r="N45" i="8"/>
  <c r="M45" i="8"/>
  <c r="L45" i="8"/>
  <c r="K45" i="8"/>
  <c r="J45" i="8"/>
  <c r="I45" i="8"/>
  <c r="H45" i="8"/>
  <c r="G45" i="8"/>
  <c r="F45" i="8"/>
  <c r="E45" i="8"/>
  <c r="D45" i="8"/>
  <c r="C45" i="8"/>
  <c r="N44" i="8"/>
  <c r="M44" i="8"/>
  <c r="L44" i="8"/>
  <c r="K44" i="8"/>
  <c r="J44" i="8"/>
  <c r="I44" i="8"/>
  <c r="H44" i="8"/>
  <c r="G44" i="8"/>
  <c r="F44" i="8"/>
  <c r="E44" i="8"/>
  <c r="D44" i="8"/>
  <c r="C44" i="8"/>
  <c r="N43" i="8"/>
  <c r="M43" i="8"/>
  <c r="L43" i="8"/>
  <c r="K43" i="8"/>
  <c r="J43" i="8"/>
  <c r="I43" i="8"/>
  <c r="H43" i="8"/>
  <c r="G43" i="8"/>
  <c r="F43" i="8"/>
  <c r="E43" i="8"/>
  <c r="D43" i="8"/>
  <c r="C43" i="8"/>
  <c r="N42" i="8"/>
  <c r="M42" i="8"/>
  <c r="L42" i="8"/>
  <c r="K42" i="8"/>
  <c r="J42" i="8"/>
  <c r="I42" i="8"/>
  <c r="H42" i="8"/>
  <c r="G42" i="8"/>
  <c r="F42" i="8"/>
  <c r="E42" i="8"/>
  <c r="D42" i="8"/>
  <c r="C42" i="8"/>
  <c r="N41" i="8"/>
  <c r="M41" i="8"/>
  <c r="L41" i="8"/>
  <c r="K41" i="8"/>
  <c r="J41" i="8"/>
  <c r="I41" i="8"/>
  <c r="H41" i="8"/>
  <c r="G41" i="8"/>
  <c r="F41" i="8"/>
  <c r="E41" i="8"/>
  <c r="D41" i="8"/>
  <c r="C41" i="8"/>
  <c r="N40" i="8"/>
  <c r="M40" i="8"/>
  <c r="L40" i="8"/>
  <c r="K40" i="8"/>
  <c r="J40" i="8"/>
  <c r="I40" i="8"/>
  <c r="H40" i="8"/>
  <c r="G40" i="8"/>
  <c r="F40" i="8"/>
  <c r="E40" i="8"/>
  <c r="D40" i="8"/>
  <c r="C40" i="8"/>
  <c r="N39" i="8"/>
  <c r="M39" i="8"/>
  <c r="L39" i="8"/>
  <c r="K39" i="8"/>
  <c r="J39" i="8"/>
  <c r="I39" i="8"/>
  <c r="H39" i="8"/>
  <c r="G39" i="8"/>
  <c r="F39" i="8"/>
  <c r="E39" i="8"/>
  <c r="D39" i="8"/>
  <c r="C39" i="8"/>
  <c r="N38" i="8"/>
  <c r="M38" i="8"/>
  <c r="L38" i="8"/>
  <c r="K38" i="8"/>
  <c r="J38" i="8"/>
  <c r="I38" i="8"/>
  <c r="H38" i="8"/>
  <c r="G38" i="8"/>
  <c r="F38" i="8"/>
  <c r="E38" i="8"/>
  <c r="D38" i="8"/>
  <c r="C38" i="8"/>
  <c r="N37" i="8"/>
  <c r="M37" i="8"/>
  <c r="L37" i="8"/>
  <c r="K37" i="8"/>
  <c r="J37" i="8"/>
  <c r="I37" i="8"/>
  <c r="H37" i="8"/>
  <c r="G37" i="8"/>
  <c r="F37" i="8"/>
  <c r="E37" i="8"/>
  <c r="D37" i="8"/>
  <c r="C37" i="8"/>
  <c r="N36" i="8"/>
  <c r="M36" i="8"/>
  <c r="L36" i="8"/>
  <c r="K36" i="8"/>
  <c r="J36" i="8"/>
  <c r="I36" i="8"/>
  <c r="H36" i="8"/>
  <c r="G36" i="8"/>
  <c r="F36" i="8"/>
  <c r="E36" i="8"/>
  <c r="D36" i="8"/>
  <c r="C36" i="8"/>
  <c r="N35" i="8"/>
  <c r="M35" i="8"/>
  <c r="L35" i="8"/>
  <c r="K35" i="8"/>
  <c r="J35" i="8"/>
  <c r="I35" i="8"/>
  <c r="H35" i="8"/>
  <c r="G35" i="8"/>
  <c r="F35" i="8"/>
  <c r="E35" i="8"/>
  <c r="D35" i="8"/>
  <c r="C35" i="8"/>
  <c r="N34" i="8"/>
  <c r="M34" i="8"/>
  <c r="L34" i="8"/>
  <c r="K34" i="8"/>
  <c r="J34" i="8"/>
  <c r="I34" i="8"/>
  <c r="H34" i="8"/>
  <c r="G34" i="8"/>
  <c r="F34" i="8"/>
  <c r="E34" i="8"/>
  <c r="D34" i="8"/>
  <c r="C34" i="8"/>
  <c r="N33" i="8"/>
  <c r="M33" i="8"/>
  <c r="L33" i="8"/>
  <c r="K33" i="8"/>
  <c r="J33" i="8"/>
  <c r="I33" i="8"/>
  <c r="H33" i="8"/>
  <c r="G33" i="8"/>
  <c r="F33" i="8"/>
  <c r="E33" i="8"/>
  <c r="D33" i="8"/>
  <c r="C33" i="8"/>
  <c r="N32" i="8"/>
  <c r="M32" i="8"/>
  <c r="L32" i="8"/>
  <c r="K32" i="8"/>
  <c r="J32" i="8"/>
  <c r="I32" i="8"/>
  <c r="H32" i="8"/>
  <c r="G32" i="8"/>
  <c r="F32" i="8"/>
  <c r="E32" i="8"/>
  <c r="D32" i="8"/>
  <c r="C32" i="8"/>
  <c r="N31" i="8"/>
  <c r="M31" i="8"/>
  <c r="L31" i="8"/>
  <c r="K31" i="8"/>
  <c r="J31" i="8"/>
  <c r="I31" i="8"/>
  <c r="H31" i="8"/>
  <c r="G31" i="8"/>
  <c r="F31" i="8"/>
  <c r="E31" i="8"/>
  <c r="D31" i="8"/>
  <c r="C31" i="8"/>
  <c r="N30" i="8"/>
  <c r="M30" i="8"/>
  <c r="L30" i="8"/>
  <c r="K30" i="8"/>
  <c r="J30" i="8"/>
  <c r="I30" i="8"/>
  <c r="H30" i="8"/>
  <c r="G30" i="8"/>
  <c r="F30" i="8"/>
  <c r="E30" i="8"/>
  <c r="D30" i="8"/>
  <c r="C30" i="8"/>
  <c r="N29" i="8"/>
  <c r="M29" i="8"/>
  <c r="L29" i="8"/>
  <c r="K29" i="8"/>
  <c r="J29" i="8"/>
  <c r="I29" i="8"/>
  <c r="H29" i="8"/>
  <c r="G29" i="8"/>
  <c r="F29" i="8"/>
  <c r="E29" i="8"/>
  <c r="D29" i="8"/>
  <c r="C29" i="8"/>
  <c r="N28" i="8"/>
  <c r="M28" i="8"/>
  <c r="L28" i="8"/>
  <c r="K28" i="8"/>
  <c r="J28" i="8"/>
  <c r="I28" i="8"/>
  <c r="H28" i="8"/>
  <c r="G28" i="8"/>
  <c r="F28" i="8"/>
  <c r="E28" i="8"/>
  <c r="D28" i="8"/>
  <c r="C28" i="8"/>
  <c r="N27" i="8"/>
  <c r="M27" i="8"/>
  <c r="L27" i="8"/>
  <c r="K27" i="8"/>
  <c r="J27" i="8"/>
  <c r="I27" i="8"/>
  <c r="H27" i="8"/>
  <c r="G27" i="8"/>
  <c r="F27" i="8"/>
  <c r="E27" i="8"/>
  <c r="D27" i="8"/>
  <c r="C27" i="8"/>
  <c r="N26" i="8"/>
  <c r="M26" i="8"/>
  <c r="L26" i="8"/>
  <c r="K26" i="8"/>
  <c r="J26" i="8"/>
  <c r="I26" i="8"/>
  <c r="H26" i="8"/>
  <c r="G26" i="8"/>
  <c r="F26" i="8"/>
  <c r="E26" i="8"/>
  <c r="D26" i="8"/>
  <c r="C26" i="8"/>
  <c r="N25" i="8"/>
  <c r="M25" i="8"/>
  <c r="L25" i="8"/>
  <c r="K25" i="8"/>
  <c r="J25" i="8"/>
  <c r="I25" i="8"/>
  <c r="H25" i="8"/>
  <c r="G25" i="8"/>
  <c r="F25" i="8"/>
  <c r="E25" i="8"/>
  <c r="D25" i="8"/>
  <c r="C25" i="8"/>
  <c r="N24" i="8"/>
  <c r="M24" i="8"/>
  <c r="L24" i="8"/>
  <c r="K24" i="8"/>
  <c r="J24" i="8"/>
  <c r="I24" i="8"/>
  <c r="H24" i="8"/>
  <c r="G24" i="8"/>
  <c r="F24" i="8"/>
  <c r="E24" i="8"/>
  <c r="D24" i="8"/>
  <c r="C24" i="8"/>
  <c r="N23" i="8"/>
  <c r="M23" i="8"/>
  <c r="L23" i="8"/>
  <c r="K23" i="8"/>
  <c r="J23" i="8"/>
  <c r="I23" i="8"/>
  <c r="H23" i="8"/>
  <c r="G23" i="8"/>
  <c r="F23" i="8"/>
  <c r="E23" i="8"/>
  <c r="D23" i="8"/>
  <c r="C23" i="8"/>
  <c r="N22" i="8"/>
  <c r="M22" i="8"/>
  <c r="L22" i="8"/>
  <c r="K22" i="8"/>
  <c r="J22" i="8"/>
  <c r="I22" i="8"/>
  <c r="H22" i="8"/>
  <c r="G22" i="8"/>
  <c r="F22" i="8"/>
  <c r="E22" i="8"/>
  <c r="D22" i="8"/>
  <c r="C22" i="8"/>
  <c r="N21" i="8"/>
  <c r="M21" i="8"/>
  <c r="L21" i="8"/>
  <c r="K21" i="8"/>
  <c r="J21" i="8"/>
  <c r="I21" i="8"/>
  <c r="H21" i="8"/>
  <c r="G21" i="8"/>
  <c r="F21" i="8"/>
  <c r="E21" i="8"/>
  <c r="D21" i="8"/>
  <c r="C21" i="8"/>
  <c r="N20" i="8"/>
  <c r="M20" i="8"/>
  <c r="L20" i="8"/>
  <c r="K20" i="8"/>
  <c r="J20" i="8"/>
  <c r="I20" i="8"/>
  <c r="H20" i="8"/>
  <c r="G20" i="8"/>
  <c r="F20" i="8"/>
  <c r="E20" i="8"/>
  <c r="D20" i="8"/>
  <c r="C20" i="8"/>
  <c r="N19" i="8"/>
  <c r="M19" i="8"/>
  <c r="L19" i="8"/>
  <c r="K19" i="8"/>
  <c r="J19" i="8"/>
  <c r="I19" i="8"/>
  <c r="H19" i="8"/>
  <c r="G19" i="8"/>
  <c r="F19" i="8"/>
  <c r="E19" i="8"/>
  <c r="D19" i="8"/>
  <c r="C19" i="8"/>
  <c r="N18" i="8"/>
  <c r="M18" i="8"/>
  <c r="L18" i="8"/>
  <c r="K18" i="8"/>
  <c r="J18" i="8"/>
  <c r="I18" i="8"/>
  <c r="H18" i="8"/>
  <c r="G18" i="8"/>
  <c r="F18" i="8"/>
  <c r="E18" i="8"/>
  <c r="D18" i="8"/>
  <c r="C18" i="8"/>
  <c r="N17" i="8"/>
  <c r="M17" i="8"/>
  <c r="L17" i="8"/>
  <c r="K17" i="8"/>
  <c r="J17" i="8"/>
  <c r="I17" i="8"/>
  <c r="H17" i="8"/>
  <c r="G17" i="8"/>
  <c r="F17" i="8"/>
  <c r="E17" i="8"/>
  <c r="D17" i="8"/>
  <c r="C17" i="8"/>
  <c r="N16" i="8"/>
  <c r="M16" i="8"/>
  <c r="L16" i="8"/>
  <c r="K16" i="8"/>
  <c r="J16" i="8"/>
  <c r="I16" i="8"/>
  <c r="H16" i="8"/>
  <c r="G16" i="8"/>
  <c r="F16" i="8"/>
  <c r="E16" i="8"/>
  <c r="D16" i="8"/>
  <c r="C16" i="8"/>
  <c r="N15" i="8"/>
  <c r="M15" i="8"/>
  <c r="L15" i="8"/>
  <c r="K15" i="8"/>
  <c r="J15" i="8"/>
  <c r="I15" i="8"/>
  <c r="H15" i="8"/>
  <c r="G15" i="8"/>
  <c r="F15" i="8"/>
  <c r="E15" i="8"/>
  <c r="D15" i="8"/>
  <c r="C15" i="8"/>
  <c r="N14" i="8"/>
  <c r="M14" i="8"/>
  <c r="L14" i="8"/>
  <c r="K14" i="8"/>
  <c r="J14" i="8"/>
  <c r="I14" i="8"/>
  <c r="H14" i="8"/>
  <c r="G14" i="8"/>
  <c r="F14" i="8"/>
  <c r="E14" i="8"/>
  <c r="D14" i="8"/>
  <c r="C14" i="8"/>
  <c r="N13" i="8"/>
  <c r="M13" i="8"/>
  <c r="L13" i="8"/>
  <c r="K13" i="8"/>
  <c r="J13" i="8"/>
  <c r="I13" i="8"/>
  <c r="H13" i="8"/>
  <c r="G13" i="8"/>
  <c r="F13" i="8"/>
  <c r="E13" i="8"/>
  <c r="D13" i="8"/>
  <c r="C13" i="8"/>
  <c r="N12" i="8"/>
  <c r="M12" i="8"/>
  <c r="L12" i="8"/>
  <c r="K12" i="8"/>
  <c r="J12" i="8"/>
  <c r="I12" i="8"/>
  <c r="H12" i="8"/>
  <c r="G12" i="8"/>
  <c r="F12" i="8"/>
  <c r="E12" i="8"/>
  <c r="D12" i="8"/>
  <c r="C12" i="8"/>
  <c r="N11" i="8"/>
  <c r="M11" i="8"/>
  <c r="L11" i="8"/>
  <c r="K11" i="8"/>
  <c r="J11" i="8"/>
  <c r="I11" i="8"/>
  <c r="H11" i="8"/>
  <c r="G11" i="8"/>
  <c r="F11" i="8"/>
  <c r="E11" i="8"/>
  <c r="D11" i="8"/>
  <c r="C11" i="8"/>
  <c r="N10" i="8"/>
  <c r="M10" i="8"/>
  <c r="L10" i="8"/>
  <c r="K10" i="8"/>
  <c r="J10" i="8"/>
  <c r="I10" i="8"/>
  <c r="H10" i="8"/>
  <c r="G10" i="8"/>
  <c r="F10" i="8"/>
  <c r="E10" i="8"/>
  <c r="D10" i="8"/>
  <c r="C10" i="8"/>
  <c r="N9" i="8"/>
  <c r="M9" i="8"/>
  <c r="L9" i="8"/>
  <c r="K9" i="8"/>
  <c r="J9" i="8"/>
  <c r="I9" i="8"/>
  <c r="H9" i="8"/>
  <c r="G9" i="8"/>
  <c r="F9" i="8"/>
  <c r="E9" i="8"/>
  <c r="D9" i="8"/>
  <c r="C9" i="8"/>
  <c r="N8" i="8"/>
  <c r="M8" i="8"/>
  <c r="L8" i="8"/>
  <c r="K8" i="8"/>
  <c r="J8" i="8"/>
  <c r="I8" i="8"/>
  <c r="H8" i="8"/>
  <c r="G8" i="8"/>
  <c r="F8" i="8"/>
  <c r="E8" i="8"/>
  <c r="D8" i="8"/>
  <c r="C8" i="8"/>
  <c r="N7" i="8"/>
  <c r="M7" i="8"/>
  <c r="L7" i="8"/>
  <c r="K7" i="8"/>
  <c r="J7" i="8"/>
  <c r="I7" i="8"/>
  <c r="H7" i="8"/>
  <c r="G7" i="8"/>
  <c r="F7" i="8"/>
  <c r="E7" i="8"/>
  <c r="D7" i="8"/>
  <c r="C7" i="8"/>
  <c r="D6" i="8"/>
  <c r="E6" i="8"/>
  <c r="F6" i="8"/>
  <c r="G6" i="8"/>
  <c r="H6" i="8"/>
  <c r="I6" i="8"/>
  <c r="J6" i="8"/>
  <c r="K6" i="8"/>
  <c r="L6" i="8"/>
  <c r="M6" i="8"/>
  <c r="N6" i="8"/>
  <c r="D5" i="8"/>
  <c r="E5" i="8"/>
  <c r="F5" i="8"/>
  <c r="G5" i="8"/>
  <c r="H5" i="8"/>
  <c r="I5" i="8"/>
  <c r="J5" i="8"/>
  <c r="K5" i="8"/>
  <c r="L5" i="8"/>
  <c r="M5" i="8"/>
  <c r="N5" i="8"/>
  <c r="C6" i="8"/>
  <c r="C5" i="8"/>
  <c r="D4" i="8"/>
  <c r="E4" i="8"/>
  <c r="F4" i="8"/>
  <c r="G4" i="8"/>
  <c r="H4" i="8"/>
  <c r="I4" i="8"/>
  <c r="J4" i="8"/>
  <c r="K4" i="8"/>
  <c r="L4" i="8"/>
  <c r="M4" i="8"/>
  <c r="N4" i="8"/>
  <c r="C4" i="8"/>
  <c r="O411" i="14"/>
  <c r="O410" i="14"/>
  <c r="O409" i="14"/>
  <c r="O408" i="14"/>
  <c r="O407" i="14"/>
  <c r="O406" i="14"/>
  <c r="O405" i="14"/>
  <c r="O403" i="14"/>
  <c r="O402" i="14"/>
  <c r="O401" i="14"/>
  <c r="O400" i="14"/>
  <c r="O399" i="14"/>
  <c r="O398" i="14"/>
  <c r="O397" i="14"/>
  <c r="O396" i="14"/>
  <c r="O395" i="14"/>
  <c r="O394" i="14"/>
  <c r="O393" i="14"/>
  <c r="O392" i="14"/>
  <c r="O391" i="14"/>
  <c r="O390" i="14"/>
  <c r="O389" i="14"/>
  <c r="O388" i="14"/>
  <c r="O387" i="14"/>
  <c r="O386" i="14"/>
  <c r="O385" i="14"/>
  <c r="O384" i="14"/>
  <c r="O383" i="14"/>
  <c r="O382" i="14"/>
  <c r="O381" i="14"/>
  <c r="O380" i="14"/>
  <c r="O379" i="14"/>
  <c r="O378" i="14"/>
  <c r="O377" i="14"/>
  <c r="O376" i="14"/>
  <c r="O375" i="14"/>
  <c r="O374" i="14"/>
  <c r="O373" i="14"/>
  <c r="O372" i="14"/>
  <c r="O371" i="14"/>
  <c r="O370" i="14"/>
  <c r="O369" i="14"/>
  <c r="O368" i="14"/>
  <c r="O367" i="14"/>
  <c r="O366" i="14"/>
  <c r="O365" i="14"/>
  <c r="O364" i="14"/>
  <c r="O363" i="14"/>
  <c r="O362" i="14"/>
  <c r="O361" i="14"/>
  <c r="O360" i="14"/>
  <c r="O359" i="14"/>
  <c r="O358" i="14"/>
  <c r="O357" i="14"/>
  <c r="O356" i="14"/>
  <c r="O355" i="14"/>
  <c r="O354" i="14"/>
  <c r="O353" i="14"/>
  <c r="O352" i="14"/>
  <c r="O351" i="14"/>
  <c r="O350" i="14"/>
  <c r="O349" i="14"/>
  <c r="O348" i="14"/>
  <c r="O347" i="14"/>
  <c r="O346" i="14"/>
  <c r="O345" i="14"/>
  <c r="O344" i="14"/>
  <c r="O343" i="14"/>
  <c r="O342" i="14"/>
  <c r="O341" i="14"/>
  <c r="O340" i="14"/>
  <c r="O339" i="14"/>
  <c r="O338" i="14"/>
  <c r="O337" i="14"/>
  <c r="O336" i="14"/>
  <c r="O335" i="14"/>
  <c r="O334" i="14"/>
  <c r="O333" i="14"/>
  <c r="O332" i="14"/>
  <c r="O331" i="14"/>
  <c r="O330" i="14"/>
  <c r="O329" i="14"/>
  <c r="O328" i="14"/>
  <c r="O327" i="14"/>
  <c r="O326" i="14"/>
  <c r="O325" i="14"/>
  <c r="O324" i="14"/>
  <c r="O323" i="14"/>
  <c r="O322" i="14"/>
  <c r="O321" i="14"/>
  <c r="O320" i="14"/>
  <c r="O319" i="14"/>
  <c r="O318" i="14"/>
  <c r="O317" i="14"/>
  <c r="O316" i="14"/>
  <c r="O315" i="14"/>
  <c r="O314" i="14"/>
  <c r="O313" i="14"/>
  <c r="O312" i="14"/>
  <c r="O311" i="14"/>
  <c r="O310" i="14"/>
  <c r="O309" i="14"/>
  <c r="O308" i="14"/>
  <c r="O307" i="14"/>
  <c r="O306" i="14"/>
  <c r="O305" i="14"/>
  <c r="O304" i="14"/>
  <c r="O303" i="14"/>
  <c r="O302" i="14"/>
  <c r="O301" i="14"/>
  <c r="O300" i="14"/>
  <c r="O299" i="14"/>
  <c r="O298" i="14"/>
  <c r="O294" i="14"/>
  <c r="O293" i="14"/>
  <c r="O292" i="14"/>
  <c r="O291" i="14"/>
  <c r="O290" i="14"/>
  <c r="O289" i="14"/>
  <c r="O288" i="14"/>
  <c r="O287" i="14"/>
  <c r="O286" i="14"/>
  <c r="O285" i="14"/>
  <c r="O284" i="14"/>
  <c r="O283" i="14"/>
  <c r="O282" i="14"/>
  <c r="O281" i="14"/>
  <c r="O280" i="14"/>
  <c r="O279" i="14"/>
  <c r="O278" i="14"/>
  <c r="O277" i="14"/>
  <c r="O276" i="14"/>
  <c r="O275" i="14"/>
  <c r="O274" i="14"/>
  <c r="O273" i="14"/>
  <c r="O272" i="14"/>
  <c r="O271" i="14"/>
  <c r="O270" i="14"/>
  <c r="O269" i="14"/>
  <c r="O268" i="14"/>
  <c r="O267" i="14"/>
  <c r="O266" i="14"/>
  <c r="O265" i="14"/>
  <c r="O264" i="14"/>
  <c r="O263" i="14"/>
  <c r="O262" i="14"/>
  <c r="O261" i="14"/>
  <c r="O260" i="14"/>
  <c r="O259" i="14"/>
  <c r="O258" i="14"/>
  <c r="O257" i="14"/>
  <c r="O256" i="14"/>
  <c r="O255" i="14"/>
  <c r="O254" i="14"/>
  <c r="O253" i="14"/>
  <c r="O252" i="14"/>
  <c r="O251" i="14"/>
  <c r="O250" i="14"/>
  <c r="O249" i="14"/>
  <c r="O248" i="14"/>
  <c r="O247" i="14"/>
  <c r="O246" i="14"/>
  <c r="O245" i="14"/>
  <c r="O244" i="14"/>
  <c r="O243" i="14"/>
  <c r="O242" i="14"/>
  <c r="O241" i="14"/>
  <c r="O240" i="14"/>
  <c r="O239" i="14"/>
  <c r="O238" i="14"/>
  <c r="O237" i="14"/>
  <c r="O236" i="14"/>
  <c r="O235" i="14"/>
  <c r="O234" i="14"/>
  <c r="O233" i="14"/>
  <c r="O232" i="14"/>
  <c r="O231" i="14"/>
  <c r="O230" i="14"/>
  <c r="O229" i="14"/>
  <c r="O228" i="14"/>
  <c r="O227" i="14"/>
  <c r="O226" i="14"/>
  <c r="O225" i="14"/>
  <c r="O224" i="14"/>
  <c r="O223" i="14"/>
  <c r="O222" i="14"/>
  <c r="O221" i="14"/>
  <c r="O220" i="14"/>
  <c r="O219" i="14"/>
  <c r="O218" i="14"/>
  <c r="O217" i="14"/>
  <c r="O216" i="14"/>
  <c r="O215" i="14"/>
  <c r="O214" i="14"/>
  <c r="O213" i="14"/>
  <c r="O212" i="14"/>
  <c r="O211" i="14"/>
  <c r="O210" i="14"/>
  <c r="O209" i="14"/>
  <c r="O208" i="14"/>
  <c r="O207" i="14"/>
  <c r="O206" i="14"/>
  <c r="O205" i="14"/>
  <c r="O204" i="14"/>
  <c r="O203" i="14"/>
  <c r="O202" i="14"/>
  <c r="O201" i="14"/>
  <c r="O200" i="14"/>
  <c r="O199" i="14"/>
  <c r="O198" i="14"/>
  <c r="O197" i="14"/>
  <c r="O196" i="14"/>
  <c r="O195" i="14"/>
  <c r="O194" i="14"/>
  <c r="O193" i="14"/>
  <c r="O192" i="14"/>
  <c r="O191" i="14"/>
  <c r="O190" i="14"/>
  <c r="O189" i="14"/>
  <c r="O188" i="14"/>
  <c r="O187" i="14"/>
  <c r="O186" i="14"/>
  <c r="O185" i="14"/>
  <c r="O184" i="14"/>
  <c r="O183" i="14"/>
  <c r="O182" i="14"/>
  <c r="O181" i="14"/>
  <c r="O180" i="14"/>
  <c r="O179" i="14"/>
  <c r="O178" i="14"/>
  <c r="O177" i="14"/>
  <c r="O176" i="14"/>
  <c r="O175" i="14"/>
  <c r="O174" i="14"/>
  <c r="O173" i="14"/>
  <c r="O172" i="14"/>
  <c r="O171" i="14"/>
  <c r="O170" i="14"/>
  <c r="O169" i="14"/>
  <c r="O168" i="14"/>
  <c r="O167" i="14"/>
  <c r="O166" i="14"/>
  <c r="O165" i="14"/>
  <c r="O164" i="14"/>
  <c r="O163" i="14"/>
  <c r="O162" i="14"/>
  <c r="O161" i="14"/>
  <c r="O160" i="14"/>
  <c r="O159" i="14"/>
  <c r="O158" i="14"/>
  <c r="O157" i="14"/>
  <c r="O156" i="14"/>
  <c r="O155" i="14"/>
  <c r="O154" i="14"/>
  <c r="O153" i="14"/>
  <c r="O152" i="14"/>
  <c r="O151" i="14"/>
  <c r="O150" i="14"/>
  <c r="O149" i="14"/>
  <c r="O148" i="14"/>
  <c r="O147" i="14"/>
  <c r="O146" i="14"/>
  <c r="O145" i="14"/>
  <c r="O144" i="14"/>
  <c r="O143" i="14"/>
  <c r="O142" i="14"/>
  <c r="O141" i="14"/>
  <c r="O140" i="14"/>
  <c r="O139" i="14"/>
  <c r="O138" i="14"/>
  <c r="O137" i="14"/>
  <c r="O136" i="14"/>
  <c r="O135" i="14"/>
  <c r="O134" i="14"/>
  <c r="O133" i="14"/>
  <c r="O132" i="14"/>
  <c r="O131" i="14"/>
  <c r="O130" i="14"/>
  <c r="O129" i="14"/>
  <c r="O128" i="14"/>
  <c r="O127" i="14"/>
  <c r="O126" i="14"/>
  <c r="O125" i="14"/>
  <c r="O124" i="14"/>
  <c r="O123" i="14"/>
  <c r="O122" i="14"/>
  <c r="O121" i="14"/>
  <c r="O120" i="14"/>
  <c r="O119" i="14"/>
  <c r="O118" i="14"/>
  <c r="O117" i="14"/>
  <c r="O116" i="14"/>
  <c r="O115" i="14"/>
  <c r="O114" i="14"/>
  <c r="O113" i="14"/>
  <c r="O112" i="14"/>
  <c r="O111" i="14"/>
  <c r="O110" i="14"/>
  <c r="O109" i="14"/>
  <c r="O108" i="14"/>
  <c r="O107" i="14"/>
  <c r="O106" i="14"/>
  <c r="O105" i="14"/>
  <c r="O104" i="14"/>
  <c r="O103" i="14"/>
  <c r="O102" i="14"/>
  <c r="O101" i="14"/>
  <c r="O100" i="14"/>
  <c r="O99" i="14"/>
  <c r="O98" i="14"/>
  <c r="O97" i="14"/>
  <c r="O96" i="14"/>
  <c r="O95" i="14"/>
  <c r="O94" i="14"/>
  <c r="O93" i="14"/>
  <c r="O92" i="14"/>
  <c r="O91" i="14"/>
  <c r="O90" i="14"/>
  <c r="O89" i="14"/>
  <c r="O88" i="14"/>
  <c r="O87" i="14"/>
  <c r="O86" i="14"/>
  <c r="O85" i="14"/>
  <c r="O84" i="14"/>
  <c r="O83" i="14"/>
  <c r="O82" i="14"/>
  <c r="O81" i="14"/>
  <c r="O80" i="14"/>
  <c r="O79" i="14"/>
  <c r="O78" i="14"/>
  <c r="O77" i="14"/>
  <c r="O76" i="14"/>
  <c r="O75" i="14"/>
  <c r="O74" i="14"/>
  <c r="O73" i="14"/>
  <c r="O72" i="14"/>
  <c r="O71" i="14"/>
  <c r="O70" i="14"/>
  <c r="O69" i="14"/>
  <c r="O68" i="14"/>
  <c r="O67" i="14"/>
  <c r="O66" i="14"/>
  <c r="O65" i="14"/>
  <c r="O64" i="14"/>
  <c r="O63" i="14"/>
  <c r="O62" i="14"/>
  <c r="O61" i="14"/>
  <c r="O60" i="14"/>
  <c r="O59" i="14"/>
  <c r="O58" i="14"/>
  <c r="O57" i="14"/>
  <c r="O56" i="14"/>
  <c r="O55" i="14"/>
  <c r="O54" i="14"/>
  <c r="O53" i="14"/>
  <c r="O52" i="14"/>
  <c r="O51" i="14"/>
  <c r="O50" i="14"/>
  <c r="O49" i="14"/>
  <c r="O48" i="14"/>
  <c r="O47" i="14"/>
  <c r="O46" i="14"/>
  <c r="O45" i="14"/>
  <c r="O44" i="14"/>
  <c r="O43" i="14"/>
  <c r="O42" i="14"/>
  <c r="O41" i="14"/>
  <c r="O40" i="14"/>
  <c r="O39" i="14"/>
  <c r="O38" i="14"/>
  <c r="O37" i="14"/>
  <c r="O36" i="14"/>
  <c r="O35" i="14"/>
  <c r="O34" i="14"/>
  <c r="O33" i="14"/>
  <c r="O32" i="14"/>
  <c r="O31" i="14"/>
  <c r="O30" i="14"/>
  <c r="O29" i="14"/>
  <c r="O28" i="14"/>
  <c r="O27" i="14"/>
  <c r="O26" i="14"/>
  <c r="O25" i="14"/>
  <c r="O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8" i="14"/>
  <c r="O7" i="14"/>
  <c r="O6" i="14"/>
  <c r="O5" i="14"/>
  <c r="O4" i="14"/>
  <c r="O411" i="13"/>
  <c r="O410" i="13"/>
  <c r="O409" i="13"/>
  <c r="O408" i="13"/>
  <c r="O407" i="13"/>
  <c r="O406" i="13"/>
  <c r="O405" i="13"/>
  <c r="O404" i="13"/>
  <c r="O403" i="13"/>
  <c r="O402" i="13"/>
  <c r="O401" i="13"/>
  <c r="O400" i="13"/>
  <c r="O399" i="13"/>
  <c r="O398" i="13"/>
  <c r="O397" i="13"/>
  <c r="O396" i="13"/>
  <c r="O395" i="13"/>
  <c r="O394" i="13"/>
  <c r="O393" i="13"/>
  <c r="O392" i="13"/>
  <c r="O391" i="13"/>
  <c r="O390" i="13"/>
  <c r="O389" i="13"/>
  <c r="O388" i="13"/>
  <c r="O387" i="13"/>
  <c r="O386" i="13"/>
  <c r="O385" i="13"/>
  <c r="O384" i="13"/>
  <c r="O383" i="13"/>
  <c r="O382" i="13"/>
  <c r="O381" i="13"/>
  <c r="O380" i="13"/>
  <c r="O379" i="13"/>
  <c r="O378" i="13"/>
  <c r="O377" i="13"/>
  <c r="O376" i="13"/>
  <c r="O375" i="13"/>
  <c r="O374" i="13"/>
  <c r="O373" i="13"/>
  <c r="O372" i="13"/>
  <c r="O371" i="13"/>
  <c r="O370" i="13"/>
  <c r="O369" i="13"/>
  <c r="O368" i="13"/>
  <c r="O367" i="13"/>
  <c r="O366" i="13"/>
  <c r="O365" i="13"/>
  <c r="O364" i="13"/>
  <c r="O363" i="13"/>
  <c r="O362" i="13"/>
  <c r="O361" i="13"/>
  <c r="O360" i="13"/>
  <c r="O359" i="13"/>
  <c r="O358" i="13"/>
  <c r="O357" i="13"/>
  <c r="O356" i="13"/>
  <c r="O355" i="13"/>
  <c r="O354" i="13"/>
  <c r="O353" i="13"/>
  <c r="O352" i="13"/>
  <c r="O351" i="13"/>
  <c r="O350" i="13"/>
  <c r="O349" i="13"/>
  <c r="O348" i="13"/>
  <c r="O347" i="13"/>
  <c r="O346" i="13"/>
  <c r="O345" i="13"/>
  <c r="O344" i="13"/>
  <c r="O343" i="13"/>
  <c r="O342" i="13"/>
  <c r="O341" i="13"/>
  <c r="O340" i="13"/>
  <c r="O339" i="13"/>
  <c r="O338" i="13"/>
  <c r="O337" i="13"/>
  <c r="O336" i="13"/>
  <c r="O335" i="13"/>
  <c r="O334" i="13"/>
  <c r="O333" i="13"/>
  <c r="O332" i="13"/>
  <c r="O331" i="13"/>
  <c r="O330" i="13"/>
  <c r="O329" i="13"/>
  <c r="O328" i="13"/>
  <c r="O327" i="13"/>
  <c r="O326" i="13"/>
  <c r="O325" i="13"/>
  <c r="O324" i="13"/>
  <c r="O323" i="13"/>
  <c r="O322" i="13"/>
  <c r="O321" i="13"/>
  <c r="O320" i="13"/>
  <c r="O319" i="13"/>
  <c r="O318" i="13"/>
  <c r="O317" i="13"/>
  <c r="O316" i="13"/>
  <c r="O315" i="13"/>
  <c r="O314" i="13"/>
  <c r="O313" i="13"/>
  <c r="O312" i="13"/>
  <c r="O311" i="13"/>
  <c r="O310" i="13"/>
  <c r="O309" i="13"/>
  <c r="O308" i="13"/>
  <c r="O307" i="13"/>
  <c r="O306" i="13"/>
  <c r="O305" i="13"/>
  <c r="O304" i="13"/>
  <c r="O303" i="13"/>
  <c r="O302" i="13"/>
  <c r="O301" i="13"/>
  <c r="O300" i="13"/>
  <c r="O299" i="13"/>
  <c r="O298" i="13"/>
  <c r="O294" i="13"/>
  <c r="O293" i="13"/>
  <c r="O292" i="13"/>
  <c r="O291" i="13"/>
  <c r="O290" i="13"/>
  <c r="O289" i="13"/>
  <c r="O288" i="13"/>
  <c r="O287" i="13"/>
  <c r="O286" i="13"/>
  <c r="O285" i="13"/>
  <c r="O284" i="13"/>
  <c r="O283" i="13"/>
  <c r="O282" i="13"/>
  <c r="O281" i="13"/>
  <c r="O280" i="13"/>
  <c r="O279" i="13"/>
  <c r="O278" i="13"/>
  <c r="O277" i="13"/>
  <c r="O276" i="13"/>
  <c r="O275" i="13"/>
  <c r="O274" i="13"/>
  <c r="O273" i="13"/>
  <c r="O272" i="13"/>
  <c r="O271" i="13"/>
  <c r="O270" i="13"/>
  <c r="O269" i="13"/>
  <c r="O268" i="13"/>
  <c r="O267" i="13"/>
  <c r="O266" i="13"/>
  <c r="O265" i="13"/>
  <c r="O264" i="13"/>
  <c r="O263" i="13"/>
  <c r="O262" i="13"/>
  <c r="O261" i="13"/>
  <c r="O260" i="13"/>
  <c r="O259" i="13"/>
  <c r="O258" i="13"/>
  <c r="O257" i="13"/>
  <c r="O256" i="13"/>
  <c r="O255" i="13"/>
  <c r="O254" i="13"/>
  <c r="O253" i="13"/>
  <c r="O252" i="13"/>
  <c r="O251" i="13"/>
  <c r="O250" i="13"/>
  <c r="O249" i="13"/>
  <c r="O248" i="13"/>
  <c r="O247" i="13"/>
  <c r="O246" i="13"/>
  <c r="O245" i="13"/>
  <c r="O244" i="13"/>
  <c r="O243" i="13"/>
  <c r="O242" i="13"/>
  <c r="O241" i="13"/>
  <c r="O240" i="13"/>
  <c r="O239" i="13"/>
  <c r="O238" i="13"/>
  <c r="O237" i="13"/>
  <c r="O236" i="13"/>
  <c r="O235" i="13"/>
  <c r="O234" i="13"/>
  <c r="O233" i="13"/>
  <c r="O232" i="13"/>
  <c r="O231" i="13"/>
  <c r="O230" i="13"/>
  <c r="O229" i="13"/>
  <c r="O228" i="13"/>
  <c r="O227" i="13"/>
  <c r="O226" i="13"/>
  <c r="O225" i="13"/>
  <c r="O224" i="13"/>
  <c r="O223" i="13"/>
  <c r="O222" i="13"/>
  <c r="O221" i="13"/>
  <c r="O220" i="13"/>
  <c r="O219" i="13"/>
  <c r="O218" i="13"/>
  <c r="O217" i="13"/>
  <c r="O216" i="13"/>
  <c r="O215" i="13"/>
  <c r="O214" i="13"/>
  <c r="O213" i="13"/>
  <c r="O212" i="13"/>
  <c r="O211" i="13"/>
  <c r="O210" i="13"/>
  <c r="O209" i="13"/>
  <c r="O208" i="13"/>
  <c r="O207" i="13"/>
  <c r="O206" i="13"/>
  <c r="O205" i="13"/>
  <c r="O204" i="13"/>
  <c r="O203" i="13"/>
  <c r="O202" i="13"/>
  <c r="O201" i="13"/>
  <c r="O200" i="13"/>
  <c r="O199" i="13"/>
  <c r="O198" i="13"/>
  <c r="O197" i="13"/>
  <c r="O196" i="13"/>
  <c r="O195" i="13"/>
  <c r="O194" i="13"/>
  <c r="O193" i="13"/>
  <c r="O192" i="13"/>
  <c r="O191" i="13"/>
  <c r="O190" i="13"/>
  <c r="O189" i="13"/>
  <c r="O188" i="13"/>
  <c r="O187" i="13"/>
  <c r="O186" i="13"/>
  <c r="O185" i="13"/>
  <c r="O184" i="13"/>
  <c r="O183" i="13"/>
  <c r="O182" i="13"/>
  <c r="O181" i="13"/>
  <c r="O180" i="13"/>
  <c r="O179" i="13"/>
  <c r="O178" i="13"/>
  <c r="O177" i="13"/>
  <c r="O176" i="13"/>
  <c r="O175" i="13"/>
  <c r="O174" i="13"/>
  <c r="O173" i="13"/>
  <c r="O172" i="13"/>
  <c r="O171" i="13"/>
  <c r="O170" i="13"/>
  <c r="O169" i="13"/>
  <c r="O168" i="13"/>
  <c r="O167" i="13"/>
  <c r="O166" i="13"/>
  <c r="O165" i="13"/>
  <c r="O164" i="13"/>
  <c r="O163" i="13"/>
  <c r="O162" i="13"/>
  <c r="O161" i="13"/>
  <c r="O160" i="13"/>
  <c r="O159" i="13"/>
  <c r="O158" i="13"/>
  <c r="O157" i="13"/>
  <c r="O156" i="13"/>
  <c r="O155" i="13"/>
  <c r="O154" i="13"/>
  <c r="O153" i="13"/>
  <c r="O152" i="13"/>
  <c r="O151" i="13"/>
  <c r="O150" i="13"/>
  <c r="O149" i="13"/>
  <c r="O148" i="13"/>
  <c r="O147" i="13"/>
  <c r="O146" i="13"/>
  <c r="O145" i="13"/>
  <c r="O144" i="13"/>
  <c r="O143" i="13"/>
  <c r="O142" i="13"/>
  <c r="O141" i="13"/>
  <c r="O140" i="13"/>
  <c r="O139" i="13"/>
  <c r="O138" i="13"/>
  <c r="O137" i="13"/>
  <c r="O136" i="13"/>
  <c r="O135" i="13"/>
  <c r="O134" i="13"/>
  <c r="O133" i="13"/>
  <c r="O132" i="13"/>
  <c r="O131" i="13"/>
  <c r="O130" i="13"/>
  <c r="O129" i="13"/>
  <c r="O128" i="13"/>
  <c r="O127" i="13"/>
  <c r="O126" i="13"/>
  <c r="O125" i="13"/>
  <c r="O124" i="13"/>
  <c r="O123" i="13"/>
  <c r="O122" i="13"/>
  <c r="O121" i="13"/>
  <c r="O120" i="13"/>
  <c r="O119" i="13"/>
  <c r="O118" i="13"/>
  <c r="O117" i="13"/>
  <c r="O116" i="13"/>
  <c r="O115" i="13"/>
  <c r="O114" i="13"/>
  <c r="O113" i="13"/>
  <c r="O112" i="13"/>
  <c r="O111" i="13"/>
  <c r="O110" i="13"/>
  <c r="O109" i="13"/>
  <c r="O108" i="13"/>
  <c r="O107" i="13"/>
  <c r="O106" i="13"/>
  <c r="O105" i="13"/>
  <c r="O104" i="13"/>
  <c r="O103" i="13"/>
  <c r="O102" i="13"/>
  <c r="O101" i="13"/>
  <c r="O100" i="13"/>
  <c r="O99" i="13"/>
  <c r="O98" i="13"/>
  <c r="O97" i="13"/>
  <c r="O96" i="13"/>
  <c r="O95" i="13"/>
  <c r="O94" i="13"/>
  <c r="O93" i="13"/>
  <c r="O92" i="13"/>
  <c r="O91" i="13"/>
  <c r="O90" i="13"/>
  <c r="O89" i="13"/>
  <c r="O88" i="13"/>
  <c r="O87" i="13"/>
  <c r="O86" i="13"/>
  <c r="O85" i="13"/>
  <c r="O84" i="13"/>
  <c r="O83" i="13"/>
  <c r="O82" i="13"/>
  <c r="O81" i="13"/>
  <c r="O80" i="13"/>
  <c r="O79" i="13"/>
  <c r="O78" i="13"/>
  <c r="O77" i="13"/>
  <c r="O76" i="13"/>
  <c r="O75" i="13"/>
  <c r="O74" i="13"/>
  <c r="O73" i="13"/>
  <c r="O72" i="13"/>
  <c r="O71" i="13"/>
  <c r="O70" i="13"/>
  <c r="O69" i="13"/>
  <c r="O68" i="13"/>
  <c r="O67" i="13"/>
  <c r="O66" i="13"/>
  <c r="O65" i="13"/>
  <c r="O64" i="13"/>
  <c r="O63" i="13"/>
  <c r="O62" i="13"/>
  <c r="O61" i="13"/>
  <c r="O60" i="13"/>
  <c r="O59" i="13"/>
  <c r="O58" i="13"/>
  <c r="O57" i="13"/>
  <c r="O56" i="13"/>
  <c r="O55" i="13"/>
  <c r="O54" i="13"/>
  <c r="O53" i="13"/>
  <c r="O52" i="13"/>
  <c r="O51" i="13"/>
  <c r="O50" i="13"/>
  <c r="O49" i="13"/>
  <c r="O48" i="13"/>
  <c r="O47" i="13"/>
  <c r="O46" i="13"/>
  <c r="O45" i="13"/>
  <c r="O44" i="13"/>
  <c r="O43" i="13"/>
  <c r="O42" i="13"/>
  <c r="O41" i="13"/>
  <c r="O40" i="13"/>
  <c r="O39" i="13"/>
  <c r="O38" i="13"/>
  <c r="O37" i="13"/>
  <c r="O36" i="13"/>
  <c r="O35" i="13"/>
  <c r="O34" i="13"/>
  <c r="O33" i="13"/>
  <c r="O32" i="13"/>
  <c r="O31" i="13"/>
  <c r="O30" i="13"/>
  <c r="O29" i="13"/>
  <c r="O28" i="13"/>
  <c r="O27" i="13"/>
  <c r="O26" i="13"/>
  <c r="O25" i="13"/>
  <c r="O24" i="13"/>
  <c r="O23" i="13"/>
  <c r="O22" i="13"/>
  <c r="O21" i="13"/>
  <c r="O20" i="13"/>
  <c r="O19" i="13"/>
  <c r="O18" i="13"/>
  <c r="O17" i="13"/>
  <c r="O16" i="13"/>
  <c r="O15" i="13"/>
  <c r="O14" i="13"/>
  <c r="O13" i="13"/>
  <c r="O12" i="13"/>
  <c r="O11" i="13"/>
  <c r="O10" i="13"/>
  <c r="O9" i="13"/>
  <c r="O8" i="13"/>
  <c r="O7" i="13"/>
  <c r="O6" i="13"/>
  <c r="O5" i="13"/>
  <c r="O4" i="13"/>
  <c r="N46" i="12"/>
  <c r="N46" i="8" s="1"/>
  <c r="O360" i="12"/>
  <c r="O359" i="12"/>
  <c r="O358" i="12"/>
  <c r="O357" i="12"/>
  <c r="O356" i="12"/>
  <c r="O355" i="12"/>
  <c r="O354" i="12"/>
  <c r="O353" i="12"/>
  <c r="O352" i="12"/>
  <c r="O351" i="12"/>
  <c r="O350" i="12"/>
  <c r="O349" i="12"/>
  <c r="O348" i="12"/>
  <c r="O347" i="12"/>
  <c r="O346" i="12"/>
  <c r="O345" i="12"/>
  <c r="O344" i="12"/>
  <c r="O343" i="12"/>
  <c r="O342" i="12"/>
  <c r="O341" i="12"/>
  <c r="O340" i="12"/>
  <c r="O339" i="12"/>
  <c r="O338" i="12"/>
  <c r="O337" i="12"/>
  <c r="O336" i="12"/>
  <c r="O335" i="12"/>
  <c r="O334" i="12"/>
  <c r="O333" i="12"/>
  <c r="O332" i="12"/>
  <c r="O331" i="12"/>
  <c r="O330" i="12"/>
  <c r="O329" i="12"/>
  <c r="O328" i="12"/>
  <c r="O327" i="12"/>
  <c r="O326" i="12"/>
  <c r="O325" i="12"/>
  <c r="O324" i="12"/>
  <c r="O323" i="12"/>
  <c r="O322" i="12"/>
  <c r="O321" i="12"/>
  <c r="O320" i="12"/>
  <c r="O319" i="12"/>
  <c r="M46" i="12"/>
  <c r="M46" i="8" s="1"/>
  <c r="L46" i="12"/>
  <c r="L46" i="8" s="1"/>
  <c r="K46" i="12"/>
  <c r="K46" i="8" s="1"/>
  <c r="J46" i="12"/>
  <c r="J46" i="8" s="1"/>
  <c r="I46" i="12"/>
  <c r="I46" i="8" s="1"/>
  <c r="O318" i="12"/>
  <c r="O316" i="12"/>
  <c r="O317" i="12"/>
  <c r="F298" i="12"/>
  <c r="E298" i="12"/>
  <c r="O298" i="12" s="1"/>
  <c r="O315" i="12"/>
  <c r="O314" i="12"/>
  <c r="O313" i="12"/>
  <c r="O312" i="12"/>
  <c r="O311" i="12"/>
  <c r="O310" i="12"/>
  <c r="O309" i="12"/>
  <c r="O308" i="12"/>
  <c r="O307" i="12"/>
  <c r="O306" i="12"/>
  <c r="O305" i="12"/>
  <c r="O304" i="12"/>
  <c r="O303" i="12"/>
  <c r="O302" i="12"/>
  <c r="O301" i="12"/>
  <c r="O300" i="12"/>
  <c r="O299" i="12"/>
  <c r="H46" i="12"/>
  <c r="H46" i="8" s="1"/>
  <c r="G46" i="12"/>
  <c r="G46" i="8" s="1"/>
  <c r="F46" i="12"/>
  <c r="F46" i="8" s="1"/>
  <c r="E46" i="12"/>
  <c r="E46" i="8" s="1"/>
  <c r="D46" i="12"/>
  <c r="D46" i="8" s="1"/>
  <c r="C46" i="12"/>
  <c r="C46" i="8" s="1"/>
  <c r="O202" i="11"/>
  <c r="O294" i="12"/>
  <c r="O293" i="12"/>
  <c r="O292" i="12"/>
  <c r="O291" i="12"/>
  <c r="O290" i="12"/>
  <c r="O289" i="12"/>
  <c r="O288" i="12"/>
  <c r="O287" i="12"/>
  <c r="O286" i="12"/>
  <c r="O285" i="12"/>
  <c r="O284" i="12"/>
  <c r="O283" i="12"/>
  <c r="O282" i="12"/>
  <c r="O281" i="12"/>
  <c r="O280" i="12"/>
  <c r="O279" i="12"/>
  <c r="O278" i="12"/>
  <c r="O277" i="12"/>
  <c r="O276" i="12"/>
  <c r="O275" i="12"/>
  <c r="O274" i="12"/>
  <c r="O273" i="12"/>
  <c r="O272" i="12"/>
  <c r="O271" i="12"/>
  <c r="O270" i="12"/>
  <c r="O269" i="12"/>
  <c r="O268" i="12"/>
  <c r="O267" i="12"/>
  <c r="O266" i="12"/>
  <c r="O265" i="12"/>
  <c r="O264" i="12"/>
  <c r="O263" i="12"/>
  <c r="O262" i="12"/>
  <c r="O261" i="12"/>
  <c r="O260" i="12"/>
  <c r="O259" i="12"/>
  <c r="O258" i="12"/>
  <c r="O257" i="12"/>
  <c r="O256" i="12"/>
  <c r="O255" i="12"/>
  <c r="O254" i="12"/>
  <c r="O253" i="12"/>
  <c r="O252" i="12"/>
  <c r="O251" i="12"/>
  <c r="O250" i="12"/>
  <c r="O249" i="12"/>
  <c r="O248" i="12"/>
  <c r="O247" i="12"/>
  <c r="O246" i="12"/>
  <c r="O245" i="12"/>
  <c r="O244" i="12"/>
  <c r="O243" i="12"/>
  <c r="O242" i="12"/>
  <c r="O241" i="12"/>
  <c r="O239" i="12"/>
  <c r="O238" i="12"/>
  <c r="O237" i="12"/>
  <c r="O236" i="12"/>
  <c r="O235" i="12"/>
  <c r="O234" i="12"/>
  <c r="O233" i="12"/>
  <c r="O232" i="12"/>
  <c r="O230" i="12"/>
  <c r="O229" i="12"/>
  <c r="O228" i="12"/>
  <c r="O227" i="12"/>
  <c r="O226" i="12"/>
  <c r="O225" i="12"/>
  <c r="O224" i="12"/>
  <c r="O223" i="12"/>
  <c r="O222" i="12"/>
  <c r="O221" i="12"/>
  <c r="O220" i="12"/>
  <c r="O219" i="12"/>
  <c r="O218" i="12"/>
  <c r="O217" i="12"/>
  <c r="O216" i="12"/>
  <c r="O215" i="12"/>
  <c r="O214" i="12"/>
  <c r="O213" i="12"/>
  <c r="O212" i="12"/>
  <c r="O211" i="12"/>
  <c r="O210" i="12"/>
  <c r="O209" i="12"/>
  <c r="O208" i="12"/>
  <c r="O207" i="12"/>
  <c r="O206" i="12"/>
  <c r="O205" i="12"/>
  <c r="O204" i="12"/>
  <c r="O203" i="12"/>
  <c r="O202" i="12"/>
  <c r="O201" i="12"/>
  <c r="O200" i="12"/>
  <c r="O199" i="12"/>
  <c r="O198" i="12"/>
  <c r="O197" i="12"/>
  <c r="O196" i="12"/>
  <c r="O195" i="12"/>
  <c r="O194" i="12"/>
  <c r="O193" i="12"/>
  <c r="O192" i="12"/>
  <c r="O191" i="12"/>
  <c r="O190" i="12"/>
  <c r="O189" i="12"/>
  <c r="O188" i="12"/>
  <c r="O187" i="12"/>
  <c r="O186" i="12"/>
  <c r="O185" i="12"/>
  <c r="O184" i="12"/>
  <c r="O183" i="12"/>
  <c r="O182" i="12"/>
  <c r="O181" i="12"/>
  <c r="O179" i="12"/>
  <c r="O178" i="12"/>
  <c r="O177" i="12"/>
  <c r="O176" i="12"/>
  <c r="O175" i="12"/>
  <c r="O174" i="12"/>
  <c r="O173" i="12"/>
  <c r="O172" i="12"/>
  <c r="O171" i="12"/>
  <c r="O170" i="12"/>
  <c r="O169" i="12"/>
  <c r="O168" i="12"/>
  <c r="O167" i="12"/>
  <c r="O166" i="12"/>
  <c r="O165" i="12"/>
  <c r="O164" i="12"/>
  <c r="O163" i="12"/>
  <c r="O162" i="12"/>
  <c r="O161" i="12"/>
  <c r="O160" i="12"/>
  <c r="O159" i="12"/>
  <c r="O158" i="12"/>
  <c r="O157" i="12"/>
  <c r="O156" i="12"/>
  <c r="O155" i="12"/>
  <c r="O154" i="12"/>
  <c r="O153" i="12"/>
  <c r="O152" i="12"/>
  <c r="O151" i="12"/>
  <c r="O150" i="12"/>
  <c r="O149" i="12"/>
  <c r="O148" i="12"/>
  <c r="O147" i="12"/>
  <c r="O146" i="12"/>
  <c r="O145" i="12"/>
  <c r="O144" i="12"/>
  <c r="O143" i="12"/>
  <c r="O142" i="12"/>
  <c r="O141" i="12"/>
  <c r="O140" i="12"/>
  <c r="O139" i="12"/>
  <c r="O138" i="12"/>
  <c r="O137" i="12"/>
  <c r="O136" i="12"/>
  <c r="O135" i="12"/>
  <c r="O134" i="12"/>
  <c r="O133" i="12"/>
  <c r="O132" i="12"/>
  <c r="O131" i="12"/>
  <c r="O130" i="12"/>
  <c r="O129" i="12"/>
  <c r="O128" i="12"/>
  <c r="O127" i="12"/>
  <c r="O126" i="12"/>
  <c r="O125" i="12"/>
  <c r="O124" i="12"/>
  <c r="O123" i="12"/>
  <c r="O122" i="12"/>
  <c r="O121" i="12"/>
  <c r="O120" i="12"/>
  <c r="O119" i="12"/>
  <c r="O118" i="12"/>
  <c r="O117" i="12"/>
  <c r="O116" i="12"/>
  <c r="O115" i="12"/>
  <c r="O114" i="12"/>
  <c r="O113" i="12"/>
  <c r="O112" i="12"/>
  <c r="O111" i="12"/>
  <c r="O110" i="12"/>
  <c r="O109" i="12"/>
  <c r="O107" i="12"/>
  <c r="O106" i="12"/>
  <c r="O105" i="12"/>
  <c r="O104" i="12"/>
  <c r="O103" i="12"/>
  <c r="O102" i="12"/>
  <c r="O101" i="12"/>
  <c r="O100" i="12"/>
  <c r="O99" i="12"/>
  <c r="O98" i="12"/>
  <c r="O97" i="12"/>
  <c r="O96" i="12"/>
  <c r="O95" i="12"/>
  <c r="O94" i="12"/>
  <c r="O93" i="12"/>
  <c r="O92" i="12"/>
  <c r="O91" i="12"/>
  <c r="O90" i="12"/>
  <c r="O89" i="12"/>
  <c r="O88" i="12"/>
  <c r="O87" i="12"/>
  <c r="O86" i="12"/>
  <c r="O85" i="12"/>
  <c r="O83" i="12"/>
  <c r="O82" i="12"/>
  <c r="O81" i="12"/>
  <c r="O80" i="12"/>
  <c r="O79" i="12"/>
  <c r="O78" i="12"/>
  <c r="O77" i="12"/>
  <c r="O76" i="12"/>
  <c r="O75" i="12"/>
  <c r="O74" i="12"/>
  <c r="O73" i="12"/>
  <c r="O72" i="12"/>
  <c r="O71" i="12"/>
  <c r="O70" i="12"/>
  <c r="O69" i="12"/>
  <c r="O68" i="12"/>
  <c r="O67" i="12"/>
  <c r="O65" i="12"/>
  <c r="O64" i="12"/>
  <c r="O63" i="12"/>
  <c r="O62" i="12"/>
  <c r="O61" i="12"/>
  <c r="O60" i="12"/>
  <c r="O59" i="12"/>
  <c r="O58" i="12"/>
  <c r="O57" i="12"/>
  <c r="O56" i="12"/>
  <c r="O55" i="12"/>
  <c r="O53" i="12"/>
  <c r="O52" i="12"/>
  <c r="O51" i="12"/>
  <c r="O50" i="12"/>
  <c r="O49" i="12"/>
  <c r="O48" i="12"/>
  <c r="O47" i="12"/>
  <c r="O45" i="12"/>
  <c r="O44" i="12"/>
  <c r="O43" i="12"/>
  <c r="O42" i="12"/>
  <c r="O41" i="12"/>
  <c r="O40" i="12"/>
  <c r="O39" i="12"/>
  <c r="O38" i="12"/>
  <c r="O37" i="12"/>
  <c r="O36" i="12"/>
  <c r="O35" i="12"/>
  <c r="O34" i="12"/>
  <c r="O33" i="12"/>
  <c r="O32" i="12"/>
  <c r="O31" i="12"/>
  <c r="O30" i="12"/>
  <c r="O29" i="12"/>
  <c r="O28" i="12"/>
  <c r="O27" i="12"/>
  <c r="O26" i="12"/>
  <c r="O25" i="12"/>
  <c r="O24" i="12"/>
  <c r="O23" i="12"/>
  <c r="O22" i="12"/>
  <c r="O21" i="12"/>
  <c r="O20" i="12"/>
  <c r="O19" i="12"/>
  <c r="O18" i="12"/>
  <c r="O17" i="12"/>
  <c r="O16" i="12"/>
  <c r="O15" i="12"/>
  <c r="O14" i="12"/>
  <c r="O13" i="12"/>
  <c r="O12" i="12"/>
  <c r="O11" i="12"/>
  <c r="O10" i="12"/>
  <c r="O9" i="12"/>
  <c r="O8" i="12"/>
  <c r="O7" i="12"/>
  <c r="O6" i="12"/>
  <c r="O5" i="12"/>
  <c r="O4" i="12"/>
  <c r="O294" i="11"/>
  <c r="O293" i="11"/>
  <c r="O292" i="11"/>
  <c r="N46" i="11"/>
  <c r="M46" i="11"/>
  <c r="L46" i="11"/>
  <c r="O291" i="11"/>
  <c r="O290" i="11"/>
  <c r="O289" i="11"/>
  <c r="O288" i="11"/>
  <c r="O287" i="11"/>
  <c r="O286" i="11"/>
  <c r="O285" i="11"/>
  <c r="O284" i="11"/>
  <c r="O283" i="11"/>
  <c r="O282" i="11"/>
  <c r="O281" i="11"/>
  <c r="O280" i="11"/>
  <c r="O279" i="11"/>
  <c r="O278" i="11"/>
  <c r="O277" i="11"/>
  <c r="O276" i="11"/>
  <c r="O275" i="11"/>
  <c r="O274" i="11"/>
  <c r="O273" i="11"/>
  <c r="O272" i="11"/>
  <c r="O271" i="11"/>
  <c r="O270" i="11"/>
  <c r="O269" i="11"/>
  <c r="O268" i="11"/>
  <c r="O267" i="11"/>
  <c r="O266" i="11"/>
  <c r="O265" i="11"/>
  <c r="O264" i="11"/>
  <c r="O263" i="11"/>
  <c r="O262" i="11"/>
  <c r="K46" i="11"/>
  <c r="J46" i="11"/>
  <c r="G255" i="11"/>
  <c r="J252" i="11"/>
  <c r="H252" i="11"/>
  <c r="G252" i="11"/>
  <c r="J249" i="11"/>
  <c r="G249" i="11"/>
  <c r="H243" i="11"/>
  <c r="G243" i="11"/>
  <c r="J240" i="11"/>
  <c r="G240" i="11"/>
  <c r="J237" i="11"/>
  <c r="G237" i="11"/>
  <c r="I234" i="11"/>
  <c r="H234" i="11"/>
  <c r="G234" i="11"/>
  <c r="J231" i="11"/>
  <c r="I231" i="11"/>
  <c r="H231" i="11"/>
  <c r="G231" i="11"/>
  <c r="J228" i="11"/>
  <c r="H228" i="11"/>
  <c r="G228" i="11"/>
  <c r="I228" i="11"/>
  <c r="J225" i="11"/>
  <c r="G225" i="11"/>
  <c r="J222" i="11"/>
  <c r="G222" i="11"/>
  <c r="J213" i="11"/>
  <c r="I213" i="11"/>
  <c r="H213" i="11"/>
  <c r="G213" i="11"/>
  <c r="J210" i="11"/>
  <c r="I210" i="11"/>
  <c r="J207" i="11"/>
  <c r="I207" i="11"/>
  <c r="H207" i="11"/>
  <c r="G207" i="11"/>
  <c r="H198" i="11"/>
  <c r="G198" i="11"/>
  <c r="G195" i="11"/>
  <c r="J186" i="11"/>
  <c r="I186" i="11"/>
  <c r="G186" i="11"/>
  <c r="J183" i="11"/>
  <c r="J180" i="11"/>
  <c r="G180" i="11"/>
  <c r="J177" i="11"/>
  <c r="I177" i="11"/>
  <c r="H177" i="11"/>
  <c r="G177" i="11"/>
  <c r="G156" i="11"/>
  <c r="G147" i="11"/>
  <c r="G144" i="11"/>
  <c r="J129" i="11"/>
  <c r="I129" i="11"/>
  <c r="H129" i="11"/>
  <c r="G129" i="11"/>
  <c r="J123" i="11"/>
  <c r="I123" i="11"/>
  <c r="H123" i="11"/>
  <c r="G123" i="11"/>
  <c r="J120" i="11"/>
  <c r="J114" i="11"/>
  <c r="G114" i="11"/>
  <c r="H111" i="11"/>
  <c r="G111" i="11"/>
  <c r="J108" i="11"/>
  <c r="I108" i="11"/>
  <c r="H108" i="11"/>
  <c r="G108" i="11"/>
  <c r="J105" i="11"/>
  <c r="I105" i="11"/>
  <c r="H105" i="11"/>
  <c r="G105" i="11"/>
  <c r="J102" i="11"/>
  <c r="G102" i="11"/>
  <c r="J99" i="11"/>
  <c r="I99" i="11"/>
  <c r="H99" i="11"/>
  <c r="G99" i="11"/>
  <c r="H96" i="11"/>
  <c r="G96" i="11"/>
  <c r="I93" i="11"/>
  <c r="H93" i="11"/>
  <c r="G93" i="11"/>
  <c r="J90" i="11"/>
  <c r="I90" i="11"/>
  <c r="H90" i="11"/>
  <c r="G90" i="11"/>
  <c r="J87" i="11"/>
  <c r="H87" i="11"/>
  <c r="G87" i="11"/>
  <c r="J84" i="11"/>
  <c r="I84" i="11"/>
  <c r="H84" i="11"/>
  <c r="J81" i="11"/>
  <c r="I78" i="11"/>
  <c r="J78" i="11"/>
  <c r="J72" i="11"/>
  <c r="I72" i="11"/>
  <c r="G72" i="11"/>
  <c r="J69" i="11"/>
  <c r="H69" i="11"/>
  <c r="J66" i="11"/>
  <c r="I66" i="11"/>
  <c r="G66" i="11"/>
  <c r="J63" i="11"/>
  <c r="J60" i="11"/>
  <c r="G60" i="11"/>
  <c r="I54" i="11"/>
  <c r="G54" i="11"/>
  <c r="O261" i="11"/>
  <c r="O260" i="11"/>
  <c r="O259" i="11"/>
  <c r="O258" i="11"/>
  <c r="O257" i="11"/>
  <c r="O256" i="11"/>
  <c r="I46" i="11"/>
  <c r="H46" i="11"/>
  <c r="G46" i="11"/>
  <c r="O255" i="11"/>
  <c r="O254" i="11"/>
  <c r="O253" i="11"/>
  <c r="F46" i="11"/>
  <c r="O46" i="11"/>
  <c r="E46" i="11"/>
  <c r="C82" i="11"/>
  <c r="D46" i="11"/>
  <c r="C46" i="11"/>
  <c r="O252" i="11"/>
  <c r="O251" i="11"/>
  <c r="O250" i="11"/>
  <c r="O249" i="11"/>
  <c r="O248" i="11"/>
  <c r="O247" i="11"/>
  <c r="O246" i="11"/>
  <c r="O245" i="11"/>
  <c r="O244" i="11"/>
  <c r="O243" i="11"/>
  <c r="O242" i="11"/>
  <c r="O241" i="11"/>
  <c r="O240" i="11"/>
  <c r="O239" i="11"/>
  <c r="O238" i="11"/>
  <c r="O237" i="11"/>
  <c r="O236" i="11"/>
  <c r="O235" i="11"/>
  <c r="O234" i="11"/>
  <c r="O233" i="11"/>
  <c r="O232" i="11"/>
  <c r="O231" i="11"/>
  <c r="O230" i="11"/>
  <c r="O229" i="11"/>
  <c r="O228" i="11"/>
  <c r="O227" i="11"/>
  <c r="O226" i="11"/>
  <c r="O225" i="11"/>
  <c r="O224" i="11"/>
  <c r="O223" i="11"/>
  <c r="O222" i="11"/>
  <c r="O221" i="11"/>
  <c r="O220" i="11"/>
  <c r="O219" i="11"/>
  <c r="O218" i="11"/>
  <c r="O217" i="11"/>
  <c r="O216" i="11"/>
  <c r="O215" i="11"/>
  <c r="O214" i="11"/>
  <c r="O213" i="11"/>
  <c r="O212" i="11"/>
  <c r="O211" i="11"/>
  <c r="O210" i="11"/>
  <c r="O209" i="11"/>
  <c r="O208" i="11"/>
  <c r="O207" i="11"/>
  <c r="O206" i="11"/>
  <c r="O205" i="11"/>
  <c r="O204" i="11"/>
  <c r="O203" i="11"/>
  <c r="O201" i="11"/>
  <c r="O200" i="11"/>
  <c r="O199" i="11"/>
  <c r="O198" i="11"/>
  <c r="O197" i="11"/>
  <c r="O196" i="11"/>
  <c r="O195" i="11"/>
  <c r="O194" i="11"/>
  <c r="O193" i="11"/>
  <c r="O192" i="11"/>
  <c r="O191" i="11"/>
  <c r="O190" i="11"/>
  <c r="O189" i="11"/>
  <c r="O188" i="11"/>
  <c r="O187" i="11"/>
  <c r="O186" i="11"/>
  <c r="O185" i="11"/>
  <c r="O184" i="11"/>
  <c r="O183" i="11"/>
  <c r="O182" i="11"/>
  <c r="O181" i="11"/>
  <c r="O180" i="11"/>
  <c r="O179" i="11"/>
  <c r="O178" i="11"/>
  <c r="O177" i="11"/>
  <c r="O176" i="11"/>
  <c r="O175" i="11"/>
  <c r="O174" i="11"/>
  <c r="O173" i="11"/>
  <c r="O172" i="11"/>
  <c r="O171" i="11"/>
  <c r="O170" i="11"/>
  <c r="O169" i="11"/>
  <c r="O168" i="11"/>
  <c r="O167" i="11"/>
  <c r="O166" i="11"/>
  <c r="O165" i="11"/>
  <c r="O164" i="11"/>
  <c r="O163" i="11"/>
  <c r="O162" i="11"/>
  <c r="O161" i="11"/>
  <c r="O160" i="11"/>
  <c r="O159" i="11"/>
  <c r="O158" i="11"/>
  <c r="O157" i="11"/>
  <c r="O156" i="11"/>
  <c r="O155" i="11"/>
  <c r="O154" i="11"/>
  <c r="O153" i="11"/>
  <c r="O152" i="11"/>
  <c r="O151" i="11"/>
  <c r="O150" i="11"/>
  <c r="O149" i="11"/>
  <c r="O148" i="11"/>
  <c r="O147" i="11"/>
  <c r="O146" i="11"/>
  <c r="O145" i="11"/>
  <c r="O144" i="11"/>
  <c r="O143" i="11"/>
  <c r="O142" i="11"/>
  <c r="O141" i="11"/>
  <c r="O140" i="11"/>
  <c r="O139" i="11"/>
  <c r="O138" i="11"/>
  <c r="O137" i="11"/>
  <c r="O136" i="11"/>
  <c r="O135" i="11"/>
  <c r="O134" i="11"/>
  <c r="O133" i="11"/>
  <c r="O132" i="11"/>
  <c r="O131" i="11"/>
  <c r="O130" i="11"/>
  <c r="O129" i="11"/>
  <c r="O128" i="11"/>
  <c r="O127" i="11"/>
  <c r="O126" i="11"/>
  <c r="O125" i="11"/>
  <c r="O124" i="11"/>
  <c r="O123" i="11"/>
  <c r="O122" i="11"/>
  <c r="O121" i="11"/>
  <c r="O120" i="11"/>
  <c r="O119" i="11"/>
  <c r="O118" i="11"/>
  <c r="O117" i="11"/>
  <c r="O116" i="11"/>
  <c r="O115" i="11"/>
  <c r="O114" i="11"/>
  <c r="O113" i="11"/>
  <c r="O112" i="11"/>
  <c r="O111" i="11"/>
  <c r="O110" i="11"/>
  <c r="O109" i="11"/>
  <c r="O108" i="11"/>
  <c r="O107" i="11"/>
  <c r="O106" i="11"/>
  <c r="O105" i="11"/>
  <c r="O104" i="11"/>
  <c r="O103" i="11"/>
  <c r="O102" i="11"/>
  <c r="O101" i="11"/>
  <c r="O100" i="11"/>
  <c r="O99" i="11"/>
  <c r="O98" i="11"/>
  <c r="O97" i="11"/>
  <c r="O96" i="11"/>
  <c r="O95" i="11"/>
  <c r="O94" i="11"/>
  <c r="O93" i="11"/>
  <c r="O92" i="11"/>
  <c r="O91" i="11"/>
  <c r="O90" i="11"/>
  <c r="O89" i="11"/>
  <c r="O88" i="11"/>
  <c r="O87" i="11"/>
  <c r="O86" i="11"/>
  <c r="O85" i="11"/>
  <c r="O84" i="11"/>
  <c r="O83" i="11"/>
  <c r="O82" i="11"/>
  <c r="O81" i="11"/>
  <c r="O80" i="11"/>
  <c r="O79" i="11"/>
  <c r="O78" i="11"/>
  <c r="O77" i="11"/>
  <c r="O76" i="11"/>
  <c r="O75" i="11"/>
  <c r="O74" i="11"/>
  <c r="O73" i="11"/>
  <c r="O72" i="11"/>
  <c r="O71" i="11"/>
  <c r="O70" i="11"/>
  <c r="O69" i="11"/>
  <c r="O68" i="11"/>
  <c r="O67" i="11"/>
  <c r="O66" i="11"/>
  <c r="O65" i="11"/>
  <c r="O64" i="11"/>
  <c r="O63" i="11"/>
  <c r="O62" i="11"/>
  <c r="O61" i="11"/>
  <c r="O60" i="11"/>
  <c r="O59" i="11"/>
  <c r="O58" i="11"/>
  <c r="O57" i="11"/>
  <c r="O56" i="11"/>
  <c r="O55" i="11"/>
  <c r="O54" i="11"/>
  <c r="O53" i="11"/>
  <c r="O52" i="11"/>
  <c r="O51" i="11"/>
  <c r="O50" i="11"/>
  <c r="O49" i="11"/>
  <c r="O48" i="11"/>
  <c r="O47" i="11"/>
  <c r="O45" i="11"/>
  <c r="O44" i="11"/>
  <c r="O43" i="11"/>
  <c r="O42" i="11"/>
  <c r="O41" i="11"/>
  <c r="O40" i="11"/>
  <c r="O39" i="11"/>
  <c r="O38" i="11"/>
  <c r="O37" i="11"/>
  <c r="O36" i="11"/>
  <c r="O35" i="11"/>
  <c r="O34" i="11"/>
  <c r="O33" i="11"/>
  <c r="O32" i="11"/>
  <c r="O31" i="11"/>
  <c r="O30" i="11"/>
  <c r="O29" i="11"/>
  <c r="O28" i="11"/>
  <c r="O27" i="11"/>
  <c r="O26" i="11"/>
  <c r="O25" i="11"/>
  <c r="O24" i="11"/>
  <c r="O23" i="11"/>
  <c r="O22" i="11"/>
  <c r="O21" i="11"/>
  <c r="O20" i="11"/>
  <c r="O19" i="11"/>
  <c r="O18" i="11"/>
  <c r="O17" i="11"/>
  <c r="O16" i="11"/>
  <c r="O15" i="11"/>
  <c r="O14" i="11"/>
  <c r="O13" i="11"/>
  <c r="O12" i="11"/>
  <c r="O11" i="11"/>
  <c r="O10" i="11"/>
  <c r="O9" i="11"/>
  <c r="O8" i="11"/>
  <c r="O7" i="11"/>
  <c r="O6" i="11"/>
  <c r="O5" i="11"/>
  <c r="O4" i="11"/>
  <c r="O234" i="10"/>
  <c r="O233" i="10"/>
  <c r="O232" i="10"/>
  <c r="O237" i="10"/>
  <c r="O236" i="10"/>
  <c r="O235" i="10"/>
  <c r="O231" i="10"/>
  <c r="O230" i="10"/>
  <c r="O229" i="10"/>
  <c r="O228" i="10"/>
  <c r="O227" i="10"/>
  <c r="O226" i="10"/>
  <c r="C82" i="10"/>
  <c r="D82" i="10"/>
  <c r="G82" i="10"/>
  <c r="H82" i="10"/>
  <c r="I82" i="10"/>
  <c r="J82" i="10"/>
  <c r="N82" i="10"/>
  <c r="M82" i="10"/>
  <c r="L82" i="10"/>
  <c r="Q160" i="10"/>
  <c r="Q148" i="10"/>
  <c r="Q139" i="10"/>
  <c r="Q97" i="10"/>
  <c r="Q82" i="10"/>
  <c r="Q79" i="10"/>
  <c r="Q76" i="10"/>
  <c r="Q61" i="10"/>
  <c r="Q55" i="10"/>
  <c r="Q49" i="10"/>
  <c r="Q34" i="10"/>
  <c r="Q31" i="10"/>
  <c r="O225" i="10"/>
  <c r="O224" i="10"/>
  <c r="O223" i="10"/>
  <c r="O222" i="10"/>
  <c r="O221" i="10"/>
  <c r="O220" i="10"/>
  <c r="O219" i="10"/>
  <c r="O218" i="10"/>
  <c r="O217" i="10"/>
  <c r="O216" i="10"/>
  <c r="O215" i="10"/>
  <c r="O214" i="10"/>
  <c r="O213" i="10"/>
  <c r="O212" i="10"/>
  <c r="O211" i="10"/>
  <c r="O210" i="10"/>
  <c r="O209" i="10"/>
  <c r="O208" i="10"/>
  <c r="O207" i="10"/>
  <c r="O206" i="10"/>
  <c r="O205" i="10"/>
  <c r="O204" i="10"/>
  <c r="O203" i="10"/>
  <c r="O202" i="10"/>
  <c r="O201" i="10"/>
  <c r="O200" i="10"/>
  <c r="O199" i="10"/>
  <c r="O198" i="10"/>
  <c r="O197" i="10"/>
  <c r="O196" i="10"/>
  <c r="O195" i="10"/>
  <c r="O194" i="10"/>
  <c r="O193" i="10"/>
  <c r="O192" i="10"/>
  <c r="O191" i="10"/>
  <c r="O190" i="10"/>
  <c r="O187" i="10"/>
  <c r="O189" i="10"/>
  <c r="O188" i="10"/>
  <c r="O54" i="12"/>
  <c r="O84" i="12"/>
  <c r="O180" i="12"/>
  <c r="O231" i="12"/>
  <c r="O240" i="12"/>
  <c r="O66" i="12"/>
  <c r="O108" i="12"/>
  <c r="O186" i="10"/>
  <c r="O185" i="10"/>
  <c r="O184" i="10"/>
  <c r="O183" i="10"/>
  <c r="O182" i="10"/>
  <c r="O181" i="10"/>
  <c r="O180" i="10"/>
  <c r="O179" i="10"/>
  <c r="O178" i="10"/>
  <c r="O177" i="10"/>
  <c r="O176" i="10"/>
  <c r="O175" i="10"/>
  <c r="O174" i="10"/>
  <c r="O173" i="10"/>
  <c r="O172" i="10"/>
  <c r="O171" i="10"/>
  <c r="O170" i="10"/>
  <c r="O169" i="10"/>
  <c r="O168" i="10"/>
  <c r="O167" i="10"/>
  <c r="O166" i="10"/>
  <c r="O165" i="10"/>
  <c r="O164" i="10"/>
  <c r="O163" i="10"/>
  <c r="O162" i="10"/>
  <c r="O161" i="10"/>
  <c r="O160" i="10"/>
  <c r="O159" i="10"/>
  <c r="O158" i="10"/>
  <c r="O157" i="10"/>
  <c r="O156" i="10"/>
  <c r="O155" i="10"/>
  <c r="O154" i="10"/>
  <c r="O153" i="10"/>
  <c r="O152" i="10"/>
  <c r="O151" i="10"/>
  <c r="O150" i="10"/>
  <c r="O149" i="10"/>
  <c r="O148" i="10"/>
  <c r="O147" i="10"/>
  <c r="O146" i="10"/>
  <c r="O145" i="10"/>
  <c r="O144" i="10"/>
  <c r="O143" i="10"/>
  <c r="O142" i="10"/>
  <c r="O141" i="10"/>
  <c r="O140" i="10"/>
  <c r="O139" i="10"/>
  <c r="O138" i="10"/>
  <c r="O137" i="10"/>
  <c r="O136" i="10"/>
  <c r="O135" i="10"/>
  <c r="O134" i="10"/>
  <c r="O133" i="10"/>
  <c r="O132" i="10"/>
  <c r="O131" i="10"/>
  <c r="O130" i="10"/>
  <c r="O129" i="10"/>
  <c r="O128" i="10"/>
  <c r="O127" i="10"/>
  <c r="O126" i="10"/>
  <c r="O125" i="10"/>
  <c r="O124" i="10"/>
  <c r="O123" i="10"/>
  <c r="O122" i="10"/>
  <c r="O121" i="10"/>
  <c r="O120" i="10"/>
  <c r="O119" i="10"/>
  <c r="O118" i="10"/>
  <c r="O117" i="10"/>
  <c r="O116" i="10"/>
  <c r="O115" i="10"/>
  <c r="O114" i="10"/>
  <c r="O113" i="10"/>
  <c r="O112" i="10"/>
  <c r="O111" i="10"/>
  <c r="O110" i="10"/>
  <c r="O109" i="10"/>
  <c r="O108" i="10"/>
  <c r="O107" i="10"/>
  <c r="O106" i="10"/>
  <c r="O105" i="10"/>
  <c r="O104" i="10"/>
  <c r="O103" i="10"/>
  <c r="O102" i="10"/>
  <c r="O101" i="10"/>
  <c r="O100" i="10"/>
  <c r="O99" i="10"/>
  <c r="O98" i="10"/>
  <c r="O97" i="10"/>
  <c r="O96" i="10"/>
  <c r="O95" i="10"/>
  <c r="O94" i="10"/>
  <c r="O93" i="10"/>
  <c r="O92" i="10"/>
  <c r="O91" i="10"/>
  <c r="O90" i="10"/>
  <c r="O89" i="10"/>
  <c r="O88" i="10"/>
  <c r="O87" i="10"/>
  <c r="O86" i="10"/>
  <c r="O85" i="10"/>
  <c r="O84" i="10"/>
  <c r="O83" i="10"/>
  <c r="O82" i="10"/>
  <c r="O81" i="10"/>
  <c r="O80" i="10"/>
  <c r="O79" i="10"/>
  <c r="O78" i="10"/>
  <c r="O77" i="10"/>
  <c r="O76" i="10"/>
  <c r="O75" i="10"/>
  <c r="O74" i="10"/>
  <c r="O73" i="10"/>
  <c r="O72" i="10"/>
  <c r="O71" i="10"/>
  <c r="O70" i="10"/>
  <c r="O69" i="10"/>
  <c r="O68" i="10"/>
  <c r="O67" i="10"/>
  <c r="O66" i="10"/>
  <c r="O65" i="10"/>
  <c r="O64" i="10"/>
  <c r="O63" i="10"/>
  <c r="O62" i="10"/>
  <c r="O61" i="10"/>
  <c r="O60" i="10"/>
  <c r="O59" i="10"/>
  <c r="O58" i="10"/>
  <c r="O57" i="10"/>
  <c r="O56" i="10"/>
  <c r="O55" i="10"/>
  <c r="O54" i="10"/>
  <c r="O53" i="10"/>
  <c r="O52" i="10"/>
  <c r="O51" i="10"/>
  <c r="O50" i="10"/>
  <c r="O49" i="10"/>
  <c r="O48" i="10"/>
  <c r="O47" i="10"/>
  <c r="O46" i="10"/>
  <c r="O45" i="10"/>
  <c r="O44" i="10"/>
  <c r="O43" i="10"/>
  <c r="O42" i="10"/>
  <c r="O41" i="10"/>
  <c r="O40" i="10"/>
  <c r="O39" i="10"/>
  <c r="O38" i="10"/>
  <c r="O37" i="10"/>
  <c r="O36" i="10"/>
  <c r="O35" i="10"/>
  <c r="O34" i="10"/>
  <c r="O33" i="10"/>
  <c r="O32" i="10"/>
  <c r="O31" i="10"/>
  <c r="O30" i="10"/>
  <c r="O29" i="10"/>
  <c r="O28" i="10"/>
  <c r="O27" i="10"/>
  <c r="O26" i="10"/>
  <c r="O25" i="10"/>
  <c r="O24" i="10"/>
  <c r="O23" i="10"/>
  <c r="O22" i="10"/>
  <c r="O21" i="10"/>
  <c r="O20" i="10"/>
  <c r="O19" i="10"/>
  <c r="O18" i="10"/>
  <c r="O17" i="10"/>
  <c r="O16" i="10"/>
  <c r="O15" i="10"/>
  <c r="O14" i="10"/>
  <c r="O13" i="10"/>
  <c r="O12" i="10"/>
  <c r="O11" i="10"/>
  <c r="O10" i="10"/>
  <c r="O9" i="10"/>
  <c r="O8" i="10"/>
  <c r="O7" i="10"/>
  <c r="O5" i="10"/>
  <c r="O6" i="10"/>
  <c r="O4" i="10"/>
  <c r="O153" i="9"/>
  <c r="O152" i="9"/>
  <c r="O151" i="9"/>
  <c r="O177" i="9"/>
  <c r="O176" i="9"/>
  <c r="O175" i="9"/>
  <c r="O174" i="9"/>
  <c r="O173" i="9"/>
  <c r="O172" i="9"/>
  <c r="O171" i="9"/>
  <c r="O170" i="9"/>
  <c r="O169" i="9"/>
  <c r="O168" i="9"/>
  <c r="O167" i="9"/>
  <c r="O166" i="9"/>
  <c r="O165" i="9"/>
  <c r="O164" i="9"/>
  <c r="O163" i="9"/>
  <c r="O162" i="9"/>
  <c r="O161" i="9"/>
  <c r="O160" i="9"/>
  <c r="O159" i="9"/>
  <c r="O158" i="9"/>
  <c r="O157" i="9"/>
  <c r="O156" i="9"/>
  <c r="O155" i="9"/>
  <c r="O154" i="9"/>
  <c r="O150" i="9"/>
  <c r="O149" i="9"/>
  <c r="O148" i="9"/>
  <c r="O145" i="9"/>
  <c r="O146" i="9"/>
  <c r="O147" i="9"/>
  <c r="O144" i="9"/>
  <c r="O143" i="9"/>
  <c r="O142" i="9"/>
  <c r="L103" i="9"/>
  <c r="K103" i="9"/>
  <c r="O141" i="9"/>
  <c r="O140" i="9"/>
  <c r="O139" i="9"/>
  <c r="O138" i="9"/>
  <c r="O137" i="9"/>
  <c r="O136" i="9"/>
  <c r="O135" i="9"/>
  <c r="O134" i="9"/>
  <c r="O133" i="9"/>
  <c r="O132" i="9"/>
  <c r="O131" i="9"/>
  <c r="O130" i="9"/>
  <c r="O129" i="9"/>
  <c r="O128" i="9"/>
  <c r="O127" i="9"/>
  <c r="O126" i="9"/>
  <c r="O125" i="9"/>
  <c r="O124" i="9"/>
  <c r="O123" i="9"/>
  <c r="O122" i="9"/>
  <c r="O121" i="9"/>
  <c r="O120" i="9"/>
  <c r="O119" i="9"/>
  <c r="O118" i="9"/>
  <c r="O117" i="9"/>
  <c r="O116" i="9"/>
  <c r="O115" i="9"/>
  <c r="O114" i="9"/>
  <c r="O113" i="9"/>
  <c r="O112" i="9"/>
  <c r="O111" i="9"/>
  <c r="O110" i="9"/>
  <c r="O109" i="9"/>
  <c r="O108" i="9"/>
  <c r="O107" i="9"/>
  <c r="O106" i="9"/>
  <c r="O105" i="9"/>
  <c r="O104" i="9"/>
  <c r="O103" i="9"/>
  <c r="O102" i="9"/>
  <c r="O101" i="9"/>
  <c r="O100" i="9"/>
  <c r="O99" i="9"/>
  <c r="O98" i="9"/>
  <c r="O97" i="9"/>
  <c r="O96" i="9"/>
  <c r="O95" i="9"/>
  <c r="O94" i="9"/>
  <c r="O93" i="9"/>
  <c r="O92" i="9"/>
  <c r="O91" i="9"/>
  <c r="O90" i="9"/>
  <c r="O89" i="9"/>
  <c r="O88" i="9"/>
  <c r="O87" i="9"/>
  <c r="O86" i="9"/>
  <c r="O85" i="9"/>
  <c r="O84" i="9"/>
  <c r="O83" i="9"/>
  <c r="O82" i="9"/>
  <c r="O81" i="9"/>
  <c r="O80" i="9"/>
  <c r="O79" i="9"/>
  <c r="O78" i="9"/>
  <c r="O77" i="9"/>
  <c r="O76" i="9"/>
  <c r="O75" i="9"/>
  <c r="O74" i="9"/>
  <c r="O73" i="9"/>
  <c r="O72" i="9"/>
  <c r="O71" i="9"/>
  <c r="O70" i="9"/>
  <c r="O69" i="9"/>
  <c r="O68" i="9"/>
  <c r="O67" i="9"/>
  <c r="O66" i="9"/>
  <c r="O65" i="9"/>
  <c r="O64" i="9"/>
  <c r="O63" i="9"/>
  <c r="O62" i="9"/>
  <c r="O61" i="9"/>
  <c r="O60" i="9"/>
  <c r="O59" i="9"/>
  <c r="O58" i="9"/>
  <c r="O57" i="9"/>
  <c r="O56" i="9"/>
  <c r="O55" i="9"/>
  <c r="O54" i="9"/>
  <c r="O53" i="9"/>
  <c r="O52" i="9"/>
  <c r="O51" i="9"/>
  <c r="O50" i="9"/>
  <c r="O49" i="9"/>
  <c r="O48" i="9"/>
  <c r="O47" i="9"/>
  <c r="O46" i="9"/>
  <c r="O45" i="9"/>
  <c r="O44" i="9"/>
  <c r="O43" i="9"/>
  <c r="O42" i="9"/>
  <c r="O41" i="9"/>
  <c r="O40" i="9"/>
  <c r="O39" i="9"/>
  <c r="O38" i="9"/>
  <c r="O37" i="9"/>
  <c r="O36" i="9"/>
  <c r="O35" i="9"/>
  <c r="O34" i="9"/>
  <c r="O33" i="9"/>
  <c r="O32" i="9"/>
  <c r="O31" i="9"/>
  <c r="O30" i="9"/>
  <c r="O29" i="9"/>
  <c r="O28" i="9"/>
  <c r="O27" i="9"/>
  <c r="O26" i="9"/>
  <c r="O25" i="9"/>
  <c r="O24" i="9"/>
  <c r="O23" i="9"/>
  <c r="O22" i="9"/>
  <c r="O21" i="9"/>
  <c r="O20" i="9"/>
  <c r="O19" i="9"/>
  <c r="O18" i="9"/>
  <c r="O17" i="9"/>
  <c r="O16" i="9"/>
  <c r="O15" i="9"/>
  <c r="O14" i="9"/>
  <c r="O13" i="9"/>
  <c r="O12" i="9"/>
  <c r="O11" i="9"/>
  <c r="O10" i="9"/>
  <c r="O9" i="9"/>
  <c r="O8" i="9"/>
  <c r="O7" i="9"/>
  <c r="O6" i="9"/>
  <c r="O5" i="9"/>
  <c r="O4" i="9"/>
  <c r="N46" i="7"/>
  <c r="M46" i="7"/>
  <c r="O28" i="7"/>
  <c r="O111" i="7"/>
  <c r="O110" i="7"/>
  <c r="O109" i="7"/>
  <c r="O108" i="7"/>
  <c r="O107" i="7"/>
  <c r="O106" i="7"/>
  <c r="O105" i="7"/>
  <c r="O104" i="7"/>
  <c r="O103" i="7"/>
  <c r="O102" i="7"/>
  <c r="O101" i="7"/>
  <c r="O100" i="7"/>
  <c r="O29" i="7"/>
  <c r="O47" i="7"/>
  <c r="O46" i="7"/>
  <c r="O77" i="7"/>
  <c r="O99" i="7"/>
  <c r="O98" i="7"/>
  <c r="O97" i="7"/>
  <c r="O96" i="7"/>
  <c r="O95" i="7"/>
  <c r="O94" i="7"/>
  <c r="O93" i="7"/>
  <c r="O92" i="7"/>
  <c r="O91" i="7"/>
  <c r="O90" i="7"/>
  <c r="O89" i="7"/>
  <c r="O88" i="7"/>
  <c r="O87" i="7"/>
  <c r="O86" i="7"/>
  <c r="O85" i="7"/>
  <c r="O84" i="7"/>
  <c r="O83" i="7"/>
  <c r="O82" i="7"/>
  <c r="O81" i="7"/>
  <c r="O80" i="7"/>
  <c r="O79" i="7"/>
  <c r="O78" i="7"/>
  <c r="O76" i="7"/>
  <c r="O69" i="6"/>
  <c r="O68" i="6"/>
  <c r="O67" i="6"/>
  <c r="O73" i="7"/>
  <c r="O75" i="7"/>
  <c r="O74" i="7"/>
  <c r="O70" i="7"/>
  <c r="O71" i="7"/>
  <c r="O72" i="7"/>
  <c r="O67" i="7"/>
  <c r="O69" i="7"/>
  <c r="O68" i="7"/>
  <c r="O61" i="7"/>
  <c r="O66" i="7"/>
  <c r="O65" i="7"/>
  <c r="O64" i="7"/>
  <c r="O63" i="7"/>
  <c r="O62" i="7"/>
  <c r="O60" i="7"/>
  <c r="O59" i="7"/>
  <c r="O58" i="7"/>
  <c r="O57" i="7"/>
  <c r="O56" i="7"/>
  <c r="O55" i="7"/>
  <c r="O54" i="7"/>
  <c r="O53" i="7"/>
  <c r="O52" i="7"/>
  <c r="O51" i="7"/>
  <c r="O50" i="7"/>
  <c r="O49" i="7"/>
  <c r="O48" i="7"/>
  <c r="O45" i="7"/>
  <c r="O44" i="7"/>
  <c r="O43" i="7"/>
  <c r="O42" i="7"/>
  <c r="O41" i="7"/>
  <c r="O40" i="7"/>
  <c r="O39" i="7"/>
  <c r="O38" i="7"/>
  <c r="O37" i="7"/>
  <c r="O36" i="7"/>
  <c r="O35" i="7"/>
  <c r="O34" i="7"/>
  <c r="O33" i="7"/>
  <c r="O32" i="7"/>
  <c r="O31" i="7"/>
  <c r="O30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O9" i="7"/>
  <c r="O8" i="7"/>
  <c r="O7" i="7"/>
  <c r="O6" i="7"/>
  <c r="O5" i="7"/>
  <c r="O4" i="7"/>
  <c r="O64" i="6"/>
  <c r="O66" i="6"/>
  <c r="O65" i="6"/>
  <c r="O61" i="6"/>
  <c r="O63" i="6"/>
  <c r="O62" i="6"/>
  <c r="O60" i="6"/>
  <c r="O59" i="6"/>
  <c r="O58" i="6"/>
  <c r="O55" i="6"/>
  <c r="O57" i="6"/>
  <c r="O56" i="6"/>
  <c r="O54" i="6"/>
  <c r="O53" i="6"/>
  <c r="O52" i="6"/>
  <c r="O51" i="6"/>
  <c r="O50" i="6"/>
  <c r="O49" i="6"/>
  <c r="O48" i="6"/>
  <c r="O47" i="6"/>
  <c r="O46" i="6"/>
  <c r="O45" i="6"/>
  <c r="O44" i="6"/>
  <c r="O43" i="6"/>
  <c r="O42" i="6"/>
  <c r="O41" i="6"/>
  <c r="O37" i="6"/>
  <c r="O38" i="6"/>
  <c r="O39" i="6"/>
  <c r="O40" i="6"/>
  <c r="O34" i="6"/>
  <c r="O36" i="6"/>
  <c r="O35" i="6"/>
  <c r="O31" i="6"/>
  <c r="O33" i="6"/>
  <c r="O32" i="6"/>
  <c r="O30" i="6"/>
  <c r="O29" i="6"/>
  <c r="O28" i="6"/>
  <c r="O25" i="6"/>
  <c r="O27" i="6"/>
  <c r="O26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O8" i="6"/>
  <c r="O7" i="6"/>
  <c r="O6" i="6"/>
  <c r="O5" i="6"/>
  <c r="O4" i="6"/>
  <c r="O24" i="5"/>
  <c r="O23" i="5"/>
  <c r="O22" i="5"/>
  <c r="O21" i="5"/>
  <c r="O20" i="5"/>
  <c r="O19" i="5"/>
  <c r="O18" i="5"/>
  <c r="O17" i="5"/>
  <c r="O16" i="5"/>
  <c r="O13" i="5"/>
  <c r="O15" i="5"/>
  <c r="O14" i="5"/>
  <c r="O12" i="5"/>
  <c r="O11" i="5"/>
  <c r="O10" i="5"/>
  <c r="O9" i="5"/>
  <c r="O8" i="5"/>
  <c r="O7" i="5"/>
  <c r="O6" i="5"/>
  <c r="O5" i="5"/>
  <c r="O4" i="5"/>
  <c r="O9" i="4"/>
  <c r="O8" i="4"/>
  <c r="O7" i="4"/>
  <c r="O6" i="4"/>
  <c r="O5" i="4"/>
  <c r="O4" i="4"/>
  <c r="O9" i="2"/>
  <c r="O8" i="2"/>
  <c r="O7" i="2"/>
  <c r="O6" i="2"/>
  <c r="O5" i="2"/>
  <c r="O4" i="2"/>
  <c r="O7" i="1"/>
  <c r="O8" i="1"/>
  <c r="O9" i="1"/>
  <c r="O6" i="1"/>
  <c r="O5" i="3"/>
  <c r="O6" i="3"/>
  <c r="O4" i="3"/>
  <c r="O5" i="1"/>
  <c r="O4" i="1"/>
  <c r="O540" i="8" l="1"/>
  <c r="O542" i="8"/>
  <c r="O539" i="8"/>
  <c r="O541" i="8"/>
  <c r="O510" i="8"/>
  <c r="O522" i="8"/>
  <c r="O534" i="8"/>
  <c r="O441" i="8"/>
  <c r="O453" i="8"/>
  <c r="O461" i="8"/>
  <c r="O493" i="8"/>
  <c r="O443" i="8"/>
  <c r="O455" i="8"/>
  <c r="O503" i="8"/>
  <c r="O509" i="8"/>
  <c r="O521" i="8"/>
  <c r="O533" i="8"/>
  <c r="O535" i="8"/>
  <c r="O467" i="8"/>
  <c r="O508" i="8"/>
  <c r="O511" i="8"/>
  <c r="O532" i="8"/>
  <c r="O473" i="8"/>
  <c r="O485" i="8"/>
  <c r="O497" i="8"/>
  <c r="O450" i="8"/>
  <c r="O472" i="8"/>
  <c r="O431" i="8"/>
  <c r="O474" i="8"/>
  <c r="O486" i="8"/>
  <c r="O430" i="8"/>
  <c r="O440" i="8"/>
  <c r="O452" i="8"/>
  <c r="O523" i="8"/>
  <c r="O439" i="8"/>
  <c r="O501" i="8"/>
  <c r="O513" i="8"/>
  <c r="O463" i="8"/>
  <c r="O465" i="8"/>
  <c r="O526" i="8"/>
  <c r="O529" i="8"/>
  <c r="O433" i="8"/>
  <c r="O484" i="8"/>
  <c r="O496" i="8"/>
  <c r="O520" i="8"/>
  <c r="O537" i="8"/>
  <c r="O531" i="8"/>
  <c r="O525" i="8"/>
  <c r="O528" i="8"/>
  <c r="O519" i="8"/>
  <c r="O516" i="8"/>
  <c r="O507" i="8"/>
  <c r="O504" i="8"/>
  <c r="O498" i="8"/>
  <c r="O495" i="8"/>
  <c r="O492" i="8"/>
  <c r="O489" i="8"/>
  <c r="O483" i="8"/>
  <c r="O480" i="8"/>
  <c r="O477" i="8"/>
  <c r="O471" i="8"/>
  <c r="O468" i="8"/>
  <c r="O462" i="8"/>
  <c r="O459" i="8"/>
  <c r="O456" i="8"/>
  <c r="O447" i="8"/>
  <c r="O444" i="8"/>
  <c r="O438" i="8"/>
  <c r="O435" i="8"/>
  <c r="O432" i="8"/>
  <c r="O517" i="8"/>
  <c r="O514" i="8"/>
  <c r="O505" i="8"/>
  <c r="O502" i="8"/>
  <c r="O499" i="8"/>
  <c r="O536" i="8"/>
  <c r="O530" i="8"/>
  <c r="O527" i="8"/>
  <c r="O524" i="8"/>
  <c r="O518" i="8"/>
  <c r="O515" i="8"/>
  <c r="O512" i="8"/>
  <c r="O506" i="8"/>
  <c r="O500" i="8"/>
  <c r="O494" i="8"/>
  <c r="O491" i="8"/>
  <c r="O488" i="8"/>
  <c r="O482" i="8"/>
  <c r="O479" i="8"/>
  <c r="O476" i="8"/>
  <c r="O470" i="8"/>
  <c r="O464" i="8"/>
  <c r="O458" i="8"/>
  <c r="O449" i="8"/>
  <c r="O446" i="8"/>
  <c r="O437" i="8"/>
  <c r="O434" i="8"/>
  <c r="O490" i="8"/>
  <c r="O487" i="8"/>
  <c r="O481" i="8"/>
  <c r="O478" i="8"/>
  <c r="O475" i="8"/>
  <c r="O469" i="8"/>
  <c r="O466" i="8"/>
  <c r="O460" i="8"/>
  <c r="O457" i="8"/>
  <c r="O454" i="8"/>
  <c r="O451" i="8"/>
  <c r="O448" i="8"/>
  <c r="O445" i="8"/>
  <c r="O442" i="8"/>
  <c r="O436" i="8"/>
  <c r="O425" i="8"/>
  <c r="O429" i="8"/>
  <c r="O418" i="8"/>
  <c r="O420" i="8"/>
  <c r="O421" i="8"/>
  <c r="O422" i="8"/>
  <c r="O428" i="8"/>
  <c r="O419" i="8"/>
  <c r="O423" i="8"/>
  <c r="O424" i="8"/>
  <c r="O427" i="8"/>
  <c r="O426" i="8"/>
  <c r="O317" i="8"/>
  <c r="O404" i="8"/>
  <c r="O319" i="8"/>
  <c r="O300" i="8"/>
  <c r="O312" i="8"/>
  <c r="O336" i="8"/>
  <c r="O344" i="8"/>
  <c r="O363" i="8"/>
  <c r="O375" i="8"/>
  <c r="O399" i="8"/>
  <c r="O411" i="8"/>
  <c r="O302" i="8"/>
  <c r="O314" i="8"/>
  <c r="O338" i="8"/>
  <c r="O340" i="8"/>
  <c r="O353" i="8"/>
  <c r="O365" i="8"/>
  <c r="O377" i="8"/>
  <c r="O389" i="8"/>
  <c r="O401" i="8"/>
  <c r="O403" i="8"/>
  <c r="O328" i="8"/>
  <c r="O352" i="8"/>
  <c r="O364" i="8"/>
  <c r="O376" i="8"/>
  <c r="O388" i="8"/>
  <c r="O400" i="8"/>
  <c r="O412" i="8"/>
  <c r="O303" i="8"/>
  <c r="O354" i="8"/>
  <c r="O390" i="8"/>
  <c r="O402" i="8"/>
  <c r="O414" i="8"/>
  <c r="O320" i="8"/>
  <c r="O305" i="8"/>
  <c r="O329" i="8"/>
  <c r="O341" i="8"/>
  <c r="O368" i="8"/>
  <c r="O380" i="8"/>
  <c r="O392" i="8"/>
  <c r="O416" i="8"/>
  <c r="O304" i="8"/>
  <c r="O307" i="8"/>
  <c r="O355" i="8"/>
  <c r="O367" i="8"/>
  <c r="O379" i="8"/>
  <c r="O391" i="8"/>
  <c r="O415" i="8"/>
  <c r="O318" i="8"/>
  <c r="O405" i="8"/>
  <c r="O413" i="8"/>
  <c r="O417" i="8"/>
  <c r="O308" i="8"/>
  <c r="O332" i="8"/>
  <c r="O334" i="8"/>
  <c r="O359" i="8"/>
  <c r="O371" i="8"/>
  <c r="O373" i="8"/>
  <c r="O383" i="8"/>
  <c r="O395" i="8"/>
  <c r="O407" i="8"/>
  <c r="O310" i="8"/>
  <c r="O331" i="8"/>
  <c r="O343" i="8"/>
  <c r="O358" i="8"/>
  <c r="O370" i="8"/>
  <c r="O382" i="8"/>
  <c r="O394" i="8"/>
  <c r="O406" i="8"/>
  <c r="O356" i="8"/>
  <c r="O360" i="8"/>
  <c r="O396" i="8"/>
  <c r="O408" i="8"/>
  <c r="O326" i="8"/>
  <c r="O299" i="8"/>
  <c r="O301" i="8"/>
  <c r="O311" i="8"/>
  <c r="O323" i="8"/>
  <c r="O325" i="8"/>
  <c r="O335" i="8"/>
  <c r="O337" i="8"/>
  <c r="O350" i="8"/>
  <c r="O362" i="8"/>
  <c r="O374" i="8"/>
  <c r="O386" i="8"/>
  <c r="O398" i="8"/>
  <c r="O410" i="8"/>
  <c r="O298" i="8"/>
  <c r="O313" i="8"/>
  <c r="O349" i="8"/>
  <c r="O361" i="8"/>
  <c r="O385" i="8"/>
  <c r="O397" i="8"/>
  <c r="O409" i="8"/>
  <c r="O393" i="8"/>
  <c r="O387" i="8"/>
  <c r="O384" i="8"/>
  <c r="O381" i="8"/>
  <c r="O378" i="8"/>
  <c r="O372" i="8"/>
  <c r="O369" i="8"/>
  <c r="O366" i="8"/>
  <c r="O357" i="8"/>
  <c r="O351" i="8"/>
  <c r="O345" i="8"/>
  <c r="O342" i="8"/>
  <c r="O339" i="8"/>
  <c r="O333" i="8"/>
  <c r="O330" i="8"/>
  <c r="O327" i="8"/>
  <c r="O321" i="8"/>
  <c r="O315" i="8"/>
  <c r="O309" i="8"/>
  <c r="O306" i="8"/>
  <c r="O324" i="8"/>
  <c r="O322" i="8"/>
  <c r="O316" i="8"/>
  <c r="O296" i="8"/>
  <c r="O297" i="8"/>
  <c r="O295" i="8"/>
  <c r="O46" i="12"/>
  <c r="O21" i="8"/>
  <c r="O130" i="8"/>
  <c r="O31" i="8"/>
  <c r="O167" i="8"/>
  <c r="O79" i="8"/>
  <c r="O103" i="8"/>
  <c r="O193" i="8"/>
  <c r="O277" i="8"/>
  <c r="O265" i="8"/>
  <c r="O253" i="8"/>
  <c r="O250" i="8"/>
  <c r="O241" i="8"/>
  <c r="O229" i="8"/>
  <c r="O217" i="8"/>
  <c r="O205" i="8"/>
  <c r="O154" i="8"/>
  <c r="O142" i="8"/>
  <c r="O118" i="8"/>
  <c r="O106" i="8"/>
  <c r="O85" i="8"/>
  <c r="O70" i="8"/>
  <c r="O289" i="8"/>
  <c r="O285" i="8"/>
  <c r="O273" i="8"/>
  <c r="O201" i="8"/>
  <c r="O233" i="8"/>
  <c r="O122" i="8"/>
  <c r="O65" i="8"/>
  <c r="O53" i="8"/>
  <c r="O18" i="8"/>
  <c r="O26" i="8"/>
  <c r="O30" i="8"/>
  <c r="O28" i="8"/>
  <c r="O36" i="8"/>
  <c r="O38" i="8"/>
  <c r="O40" i="8"/>
  <c r="O48" i="8"/>
  <c r="O72" i="8"/>
  <c r="O74" i="8"/>
  <c r="O84" i="8"/>
  <c r="O86" i="8"/>
  <c r="O96" i="8"/>
  <c r="O98" i="8"/>
  <c r="O108" i="8"/>
  <c r="O110" i="8"/>
  <c r="O120" i="8"/>
  <c r="O291" i="8"/>
  <c r="O288" i="8"/>
  <c r="O287" i="8"/>
  <c r="O284" i="8"/>
  <c r="O268" i="8"/>
  <c r="O267" i="8"/>
  <c r="O256" i="8"/>
  <c r="O255" i="8"/>
  <c r="O232" i="8"/>
  <c r="O227" i="8"/>
  <c r="O219" i="8"/>
  <c r="O215" i="8"/>
  <c r="O208" i="8"/>
  <c r="O203" i="8"/>
  <c r="O188" i="8"/>
  <c r="O184" i="8"/>
  <c r="O179" i="8"/>
  <c r="O172" i="8"/>
  <c r="O169" i="8"/>
  <c r="O159" i="8"/>
  <c r="O157" i="8"/>
  <c r="O155" i="8"/>
  <c r="O153" i="8"/>
  <c r="O148" i="8"/>
  <c r="O145" i="8"/>
  <c r="O143" i="8"/>
  <c r="O141" i="8"/>
  <c r="O136" i="8"/>
  <c r="O133" i="8"/>
  <c r="O128" i="8"/>
  <c r="O6" i="8"/>
  <c r="O19" i="8"/>
  <c r="O49" i="8"/>
  <c r="O61" i="8"/>
  <c r="O73" i="8"/>
  <c r="O83" i="8"/>
  <c r="O82" i="8"/>
  <c r="O97" i="8"/>
  <c r="O107" i="8"/>
  <c r="O109" i="8"/>
  <c r="O115" i="8"/>
  <c r="O286" i="8"/>
  <c r="O274" i="8"/>
  <c r="O262" i="8"/>
  <c r="O238" i="8"/>
  <c r="O234" i="8"/>
  <c r="O226" i="8"/>
  <c r="O214" i="8"/>
  <c r="O202" i="8"/>
  <c r="O198" i="8"/>
  <c r="O190" i="8"/>
  <c r="O174" i="8"/>
  <c r="O166" i="8"/>
  <c r="O150" i="8"/>
  <c r="O14" i="8"/>
  <c r="O15" i="8"/>
  <c r="O124" i="8"/>
  <c r="O10" i="8"/>
  <c r="O50" i="8"/>
  <c r="O62" i="8"/>
  <c r="O67" i="8"/>
  <c r="O91" i="8"/>
  <c r="O126" i="8"/>
  <c r="O9" i="8"/>
  <c r="O12" i="8"/>
  <c r="O22" i="8"/>
  <c r="O35" i="8"/>
  <c r="O41" i="8"/>
  <c r="O47" i="8"/>
  <c r="O46" i="8"/>
  <c r="O58" i="8"/>
  <c r="O71" i="8"/>
  <c r="O95" i="8"/>
  <c r="O119" i="8"/>
  <c r="O290" i="8"/>
  <c r="O278" i="8"/>
  <c r="O266" i="8"/>
  <c r="O246" i="8"/>
  <c r="O242" i="8"/>
  <c r="O230" i="8"/>
  <c r="O206" i="8"/>
  <c r="O194" i="8"/>
  <c r="O170" i="8"/>
  <c r="O17" i="8"/>
  <c r="O34" i="8"/>
  <c r="O27" i="8"/>
  <c r="O39" i="8"/>
  <c r="O54" i="8"/>
  <c r="O66" i="8"/>
  <c r="O75" i="8"/>
  <c r="O87" i="8"/>
  <c r="O90" i="8"/>
  <c r="O102" i="8"/>
  <c r="O105" i="8"/>
  <c r="O114" i="8"/>
  <c r="O282" i="8"/>
  <c r="O276" i="8"/>
  <c r="O270" i="8"/>
  <c r="O264" i="8"/>
  <c r="O237" i="8"/>
  <c r="O225" i="8"/>
  <c r="O222" i="8"/>
  <c r="O213" i="8"/>
  <c r="O204" i="8"/>
  <c r="O192" i="8"/>
  <c r="O177" i="8"/>
  <c r="O165" i="8"/>
  <c r="O156" i="8"/>
  <c r="O132" i="8"/>
  <c r="O129" i="8"/>
  <c r="O42" i="8"/>
  <c r="O44" i="8"/>
  <c r="O56" i="8"/>
  <c r="O63" i="8"/>
  <c r="O68" i="8"/>
  <c r="O78" i="8"/>
  <c r="O89" i="8"/>
  <c r="O101" i="8"/>
  <c r="O104" i="8"/>
  <c r="O111" i="8"/>
  <c r="O113" i="8"/>
  <c r="O281" i="8"/>
  <c r="O272" i="8"/>
  <c r="O261" i="8"/>
  <c r="O260" i="8"/>
  <c r="O257" i="8"/>
  <c r="O252" i="8"/>
  <c r="O249" i="8"/>
  <c r="O245" i="8"/>
  <c r="O224" i="8"/>
  <c r="O221" i="8"/>
  <c r="O212" i="8"/>
  <c r="O209" i="8"/>
  <c r="O200" i="8"/>
  <c r="O189" i="8"/>
  <c r="O182" i="8"/>
  <c r="O176" i="8"/>
  <c r="O168" i="8"/>
  <c r="O164" i="8"/>
  <c r="O162" i="8"/>
  <c r="O161" i="8"/>
  <c r="O158" i="8"/>
  <c r="O152" i="8"/>
  <c r="O146" i="8"/>
  <c r="O144" i="8"/>
  <c r="O140" i="8"/>
  <c r="O138" i="8"/>
  <c r="O137" i="8"/>
  <c r="O134" i="8"/>
  <c r="O51" i="8"/>
  <c r="O80" i="8"/>
  <c r="O92" i="8"/>
  <c r="O99" i="8"/>
  <c r="O263" i="8"/>
  <c r="O258" i="8"/>
  <c r="O254" i="8"/>
  <c r="O239" i="8"/>
  <c r="O218" i="8"/>
  <c r="O210" i="8"/>
  <c r="O197" i="8"/>
  <c r="O185" i="8"/>
  <c r="O173" i="8"/>
  <c r="O149" i="8"/>
  <c r="O125" i="8"/>
  <c r="O8" i="8"/>
  <c r="O16" i="8"/>
  <c r="O23" i="8"/>
  <c r="O59" i="8"/>
  <c r="O116" i="8"/>
  <c r="O269" i="8"/>
  <c r="O32" i="8"/>
  <c r="O20" i="8"/>
  <c r="O60" i="8"/>
  <c r="O196" i="8"/>
  <c r="O181" i="8"/>
  <c r="O77" i="8"/>
  <c r="O243" i="8"/>
  <c r="O294" i="8"/>
  <c r="O240" i="8"/>
  <c r="O228" i="8"/>
  <c r="O207" i="8"/>
  <c r="O195" i="8"/>
  <c r="O186" i="8"/>
  <c r="O183" i="8"/>
  <c r="O180" i="8"/>
  <c r="O171" i="8"/>
  <c r="O123" i="8"/>
  <c r="O117" i="8"/>
  <c r="O93" i="8"/>
  <c r="O81" i="8"/>
  <c r="O69" i="8"/>
  <c r="O57" i="8"/>
  <c r="O45" i="8"/>
  <c r="O33" i="8"/>
  <c r="O216" i="8"/>
  <c r="O283" i="8"/>
  <c r="O271" i="8"/>
  <c r="O259" i="8"/>
  <c r="O247" i="8"/>
  <c r="O235" i="8"/>
  <c r="O223" i="8"/>
  <c r="O220" i="8"/>
  <c r="O211" i="8"/>
  <c r="O187" i="8"/>
  <c r="O178" i="8"/>
  <c r="O175" i="8"/>
  <c r="O163" i="8"/>
  <c r="O160" i="8"/>
  <c r="O151" i="8"/>
  <c r="O139" i="8"/>
  <c r="O127" i="8"/>
  <c r="O112" i="8"/>
  <c r="O100" i="8"/>
  <c r="O88" i="8"/>
  <c r="O64" i="8"/>
  <c r="O55" i="8"/>
  <c r="O37" i="8"/>
  <c r="O25" i="8"/>
  <c r="O13" i="8"/>
  <c r="O251" i="8"/>
  <c r="O191" i="8"/>
  <c r="O131" i="8"/>
  <c r="O11" i="8"/>
  <c r="O5" i="8"/>
  <c r="O292" i="8"/>
  <c r="O280" i="8"/>
  <c r="O244" i="8"/>
  <c r="O199" i="8"/>
  <c r="O121" i="8"/>
  <c r="O94" i="8"/>
  <c r="O52" i="8"/>
  <c r="O43" i="8"/>
  <c r="O7" i="8"/>
  <c r="O4" i="8"/>
  <c r="O29" i="8"/>
  <c r="O76" i="8"/>
  <c r="O24" i="8"/>
  <c r="O147" i="8"/>
  <c r="O135" i="8"/>
  <c r="O279" i="8"/>
  <c r="O231" i="8"/>
  <c r="O293" i="8"/>
  <c r="O275" i="8"/>
  <c r="O248" i="8"/>
  <c r="O236" i="8"/>
</calcChain>
</file>

<file path=xl/sharedStrings.xml><?xml version="1.0" encoding="utf-8"?>
<sst xmlns="http://schemas.openxmlformats.org/spreadsheetml/2006/main" count="4583" uniqueCount="231">
  <si>
    <t>User Statistics Open Access</t>
  </si>
  <si>
    <t>JSTOR</t>
  </si>
  <si>
    <t>OAPEN</t>
  </si>
  <si>
    <t>Project Muse</t>
  </si>
  <si>
    <t>Jan</t>
  </si>
  <si>
    <t>Feb</t>
  </si>
  <si>
    <t>March</t>
  </si>
  <si>
    <t>May</t>
  </si>
  <si>
    <t>July</t>
  </si>
  <si>
    <t>April</t>
  </si>
  <si>
    <t>June</t>
  </si>
  <si>
    <t>Aug</t>
  </si>
  <si>
    <t>Sept</t>
  </si>
  <si>
    <t>Oct</t>
  </si>
  <si>
    <t>Nov</t>
  </si>
  <si>
    <t>Dec</t>
  </si>
  <si>
    <t>total 2015</t>
  </si>
  <si>
    <t>Title</t>
  </si>
  <si>
    <t>Platform</t>
  </si>
  <si>
    <t>total 2016</t>
  </si>
  <si>
    <t>Glass Making in the Greco-Roman World</t>
  </si>
  <si>
    <t>total 2014</t>
  </si>
  <si>
    <t>book downloads</t>
  </si>
  <si>
    <t>chapter views + downloads</t>
  </si>
  <si>
    <t>Experimental Affinities in Music</t>
  </si>
  <si>
    <t>total 2017</t>
  </si>
  <si>
    <t>total 2018</t>
  </si>
  <si>
    <t>Transpositions</t>
  </si>
  <si>
    <t>Virtual Works – Actual Things</t>
  </si>
  <si>
    <t>Logic of Experimentation</t>
  </si>
  <si>
    <t>Powers of Divergence</t>
  </si>
  <si>
    <t>Beyond Provenance</t>
  </si>
  <si>
    <t>total 2019</t>
  </si>
  <si>
    <t>Images of Immigrants and Refugees in Western Europe</t>
  </si>
  <si>
    <t xml:space="preserve">Brokers of Modernity </t>
  </si>
  <si>
    <t>Gender and Christianity in Modern Europe</t>
  </si>
  <si>
    <t>New Multicultural Identities in Europe</t>
  </si>
  <si>
    <t>Essays on Plato's Epistemology</t>
  </si>
  <si>
    <t>Virtues for the People</t>
  </si>
  <si>
    <t>A Small Nation in the Turmoil of the Second World War</t>
  </si>
  <si>
    <t>Mapping Landscapes in Transformation</t>
  </si>
  <si>
    <t>Modern Islamic Thinking and Activism</t>
  </si>
  <si>
    <t>Alles verandert altijd</t>
  </si>
  <si>
    <t>Militant Jihadism</t>
  </si>
  <si>
    <t>Participatiegolven</t>
  </si>
  <si>
    <t>Financing Quality Education for All</t>
  </si>
  <si>
    <t>As German as Kafka</t>
  </si>
  <si>
    <t>total 2020</t>
  </si>
  <si>
    <t>European Perspectives for Public Administration</t>
  </si>
  <si>
    <t>Oil Wealth and Development in Uganda and Beyond</t>
  </si>
  <si>
    <t>Plutarch's Science of Natural Problems</t>
  </si>
  <si>
    <t>Across Anthropology</t>
  </si>
  <si>
    <t>all</t>
  </si>
  <si>
    <t>total all</t>
  </si>
  <si>
    <t>Migration at Work</t>
  </si>
  <si>
    <t>Arrival Cities</t>
  </si>
  <si>
    <t>The Figure of Knowledge</t>
  </si>
  <si>
    <t>Children's Literature</t>
  </si>
  <si>
    <t>Turkish German Muslims</t>
  </si>
  <si>
    <t>Dialogen over België</t>
  </si>
  <si>
    <t>Performing Hysteria</t>
  </si>
  <si>
    <t>Mongameli Mabona</t>
  </si>
  <si>
    <t>Public Administration in Ethiopia</t>
  </si>
  <si>
    <t>Revival after the Great War</t>
  </si>
  <si>
    <t>Strategic Imaginations</t>
  </si>
  <si>
    <t>Fake News</t>
  </si>
  <si>
    <t>Living with History</t>
  </si>
  <si>
    <t xml:space="preserve">Living with History </t>
  </si>
  <si>
    <t>Contact Zones</t>
  </si>
  <si>
    <t>The Tacit Dimension</t>
  </si>
  <si>
    <t>Spatial Boundaries, Abounding Spaces</t>
  </si>
  <si>
    <t>Congoville</t>
  </si>
  <si>
    <t>Cold War Triangle</t>
  </si>
  <si>
    <t>The Global Horizon</t>
  </si>
  <si>
    <t>De stad op de berg</t>
  </si>
  <si>
    <t>A Dark Trace</t>
  </si>
  <si>
    <t>total 2021</t>
  </si>
  <si>
    <t>Open Research Library</t>
  </si>
  <si>
    <t>Character Constellations</t>
  </si>
  <si>
    <t>Martin Versfeld</t>
  </si>
  <si>
    <t>Protagonists of War</t>
  </si>
  <si>
    <t>Translation Policies in Legal and Institutional Settings</t>
  </si>
  <si>
    <t>Ubiquity</t>
  </si>
  <si>
    <t>Christian Masculinity</t>
  </si>
  <si>
    <t>A Constellation of Courts</t>
  </si>
  <si>
    <t>Dies irae</t>
  </si>
  <si>
    <t>Theory into practice</t>
  </si>
  <si>
    <t>Predicting the Past</t>
  </si>
  <si>
    <t>Making Home(s) in Displacement</t>
  </si>
  <si>
    <t>Evolving as a Digital Scholar</t>
  </si>
  <si>
    <t>Islamic Glass in the Making</t>
  </si>
  <si>
    <t>At Home in Renaissance Bruges</t>
  </si>
  <si>
    <t>Comunidad, pertenencia, extranjería</t>
  </si>
  <si>
    <t>total 2022</t>
  </si>
  <si>
    <t>Congoville FR</t>
  </si>
  <si>
    <t>Leaving Spain</t>
  </si>
  <si>
    <t>Portraits &amp; Poses</t>
  </si>
  <si>
    <t>Handbook for Ethiopian Public Administration</t>
  </si>
  <si>
    <t>Plutarch’s Cosmological Ethics</t>
  </si>
  <si>
    <t>Europees burgerschap in de klas</t>
  </si>
  <si>
    <t>Black Matrilineage, Photography, and Representation</t>
  </si>
  <si>
    <t>The Hybrid Practitioner</t>
  </si>
  <si>
    <t>Absent Presences in the Colonial Archive</t>
  </si>
  <si>
    <t>Stilte in de klas</t>
  </si>
  <si>
    <t>Japan’s Book Donation to the University of Louvain</t>
  </si>
  <si>
    <t>Exploring the Transnational Neighbourhood</t>
  </si>
  <si>
    <t>Working Through Colonial Collections</t>
  </si>
  <si>
    <t>Homo Mimeticus</t>
  </si>
  <si>
    <t>Unfinished Histories</t>
  </si>
  <si>
    <t>The Elemental Analysis of Glass Beads</t>
  </si>
  <si>
    <t>Tot de bodem</t>
  </si>
  <si>
    <t>Islamophobia as a Form of Radicalisation</t>
  </si>
  <si>
    <t>Silver Empowerment</t>
  </si>
  <si>
    <t>Sugar, Spice, and the Not So Nice</t>
  </si>
  <si>
    <t>Building Collaborative Governance in Times of Uncertainty</t>
  </si>
  <si>
    <t>Aristotle and the Ontology of St. Bonaventure</t>
  </si>
  <si>
    <t>Mobs &amp; Microbes</t>
  </si>
  <si>
    <t>Landscapes of Liberation</t>
  </si>
  <si>
    <t>The Belgian Photonovel</t>
  </si>
  <si>
    <t>Francis Alÿs</t>
  </si>
  <si>
    <t>Watching, Waiting</t>
  </si>
  <si>
    <t>Documenting Ancient Sagalassos</t>
  </si>
  <si>
    <t>Modern Etruscans</t>
  </si>
  <si>
    <t>Muslim Marriage and Non-Marriage</t>
  </si>
  <si>
    <t>Newcomers Navigating the Welfare State</t>
  </si>
  <si>
    <t>Contested Legacies</t>
  </si>
  <si>
    <t>Building a White Nation</t>
  </si>
  <si>
    <t>An Opaque Mirror for Trajan</t>
  </si>
  <si>
    <t>Alles verandert altijd - Herziene editie</t>
  </si>
  <si>
    <t>total 2023</t>
  </si>
  <si>
    <t>Comics of the New Europe</t>
  </si>
  <si>
    <t>total 2024</t>
  </si>
  <si>
    <t>Collecting Asian Art</t>
  </si>
  <si>
    <t>The Legacy of Elise Hall</t>
  </si>
  <si>
    <t>Plutarch and Rhetoric</t>
  </si>
  <si>
    <t>Re-Imagining Class</t>
  </si>
  <si>
    <t>European Literatures of Military Occupation</t>
  </si>
  <si>
    <t>Pietro Pomponazzi and the Renaissance Theory of the Elements</t>
  </si>
  <si>
    <t>Ground Sea</t>
  </si>
  <si>
    <t>Architectures of Resistance</t>
  </si>
  <si>
    <t>Politics in Pubishing</t>
  </si>
  <si>
    <t>Homo Mimeticus II</t>
  </si>
  <si>
    <t>Forest Urbanisms</t>
  </si>
  <si>
    <t>Performing by the Book?</t>
  </si>
  <si>
    <t>Between Conventional and Experimental</t>
  </si>
  <si>
    <t>Epicureanism and Scientific Debates</t>
  </si>
  <si>
    <t>Jaume Plensa</t>
  </si>
  <si>
    <t>Moral Seascapes</t>
  </si>
  <si>
    <t>Painters and Communities</t>
  </si>
  <si>
    <t>Retranslating the Bible</t>
  </si>
  <si>
    <t>Marcel Broodthaers and Film</t>
  </si>
  <si>
    <t>La Monarquia indiana</t>
  </si>
  <si>
    <t>total 2025</t>
  </si>
  <si>
    <t>Brussel in een België met vier gewesten?</t>
  </si>
  <si>
    <t>Plotinus on Individuation</t>
  </si>
  <si>
    <t>Futures of the Contemporary</t>
  </si>
  <si>
    <t>Aberrant Nuptials</t>
  </si>
  <si>
    <t>Performance, Subjectivity, and Experimentation</t>
  </si>
  <si>
    <t>Futures for the Public Sector</t>
  </si>
  <si>
    <t>The Sound of Architecture</t>
  </si>
  <si>
    <t>Cross-Cultural Heritage</t>
  </si>
  <si>
    <t>Student Notes from Latin Europe (1400–1750)</t>
  </si>
  <si>
    <t>Textures of Power</t>
  </si>
  <si>
    <t>Violence and Trauma in Contemporary Performance</t>
  </si>
  <si>
    <t>Integration Otherwise Inspiration Kit</t>
  </si>
  <si>
    <t>London Exile</t>
  </si>
  <si>
    <t>Interpretation for Liberation</t>
  </si>
  <si>
    <t>Teaching about the Violent Past</t>
  </si>
  <si>
    <t>Architecture &amp; Feminist Critical Theory</t>
  </si>
  <si>
    <t>Architecture in Oceania (1840-1970)</t>
  </si>
  <si>
    <t>Entangled Art Histories</t>
  </si>
  <si>
    <t>total 2026</t>
  </si>
  <si>
    <t>Politics in Publishing</t>
  </si>
  <si>
    <t>Transgression in the Architectures of After-Modernity</t>
  </si>
  <si>
    <t>Recharting Territories</t>
  </si>
  <si>
    <t>Building for Belgium</t>
  </si>
  <si>
    <t>Cold War Art Worlds</t>
  </si>
  <si>
    <t>Homo Mimeticus III</t>
  </si>
  <si>
    <t>Disability in the Arab World</t>
  </si>
  <si>
    <t>Women and Work through a Comparative Lens</t>
  </si>
  <si>
    <t>The Art of Urbanization</t>
  </si>
  <si>
    <t>Behind Office Doors</t>
  </si>
  <si>
    <t>Living Politics in the City</t>
  </si>
  <si>
    <t>Decentering Leuven</t>
  </si>
  <si>
    <t>Ferenczi Dialogues</t>
  </si>
  <si>
    <t>Doing Ethnography</t>
  </si>
  <si>
    <t>Fossil Consumerism</t>
  </si>
  <si>
    <t>Thomas Aquinas and Hervaeus Natalis on Concepts and Intentional Objects</t>
  </si>
  <si>
    <t>Urban Eyes</t>
  </si>
  <si>
    <t>Of Goblins and Gods</t>
  </si>
  <si>
    <t>Comics and the Global South</t>
  </si>
  <si>
    <t>Characterisation of Fermented Grain-based Raw Materials and Foods</t>
  </si>
  <si>
    <t>Cartographies of Catastrophes</t>
  </si>
  <si>
    <t>Nomadic Camera</t>
  </si>
  <si>
    <t>The Leopard, the Lion, and the Cock</t>
  </si>
  <si>
    <t>Minding Her Business</t>
  </si>
  <si>
    <t>The Clear Line in Comics and Cinema</t>
  </si>
  <si>
    <t>Visualising Small Traumas</t>
  </si>
  <si>
    <t>Postcolonialism and Migration in French Comics</t>
  </si>
  <si>
    <t>Beyond the Translator’s Invisibility</t>
  </si>
  <si>
    <t xml:space="preserve">Personality Matters      </t>
  </si>
  <si>
    <t xml:space="preserve">Transfer Thinking in Translation Studies           </t>
  </si>
  <si>
    <t xml:space="preserve">Situatedness and Performativity </t>
  </si>
  <si>
    <t>Ibn Taymiyya’s Thought</t>
  </si>
  <si>
    <t>Contentious Spaces</t>
  </si>
  <si>
    <t>Brusselse plaatsnamen</t>
  </si>
  <si>
    <t>Jean Katambayi Mukendi</t>
  </si>
  <si>
    <t>The Open Handbook of Experience Sampling Methodology – Third edition</t>
  </si>
  <si>
    <t>Citizenship in Nativist Times</t>
  </si>
  <si>
    <t>Performing Magnetism</t>
  </si>
  <si>
    <t>Fighting for the Empire</t>
  </si>
  <si>
    <t>Research Methods in Literary Reception Studies</t>
  </si>
  <si>
    <t>Cinema in Post-War Belgium</t>
  </si>
  <si>
    <t>Radical Dreams</t>
  </si>
  <si>
    <t>Affect in Translation and Interpreting</t>
  </si>
  <si>
    <t>German–Rapanui Entanglements</t>
  </si>
  <si>
    <t>A City in Practice</t>
  </si>
  <si>
    <t>Wine, Politics, and Markets</t>
  </si>
  <si>
    <t>Cross, Crown and Crusade</t>
  </si>
  <si>
    <t>Southern Routes</t>
  </si>
  <si>
    <t>Theory’s History</t>
  </si>
  <si>
    <t>Infrastructuring Arrival</t>
  </si>
  <si>
    <t>Between Populism and Popularism</t>
  </si>
  <si>
    <t>The Romero Memory</t>
  </si>
  <si>
    <t>Digital Citizenship</t>
  </si>
  <si>
    <t>Collective Traumas and Future Fantasies</t>
  </si>
  <si>
    <t>Reimagining Knowledge in the Amazon Rainforest</t>
  </si>
  <si>
    <t>Christian Democracy and the Fall of Communism</t>
  </si>
  <si>
    <t>Political Exile in the Global Twentieth Century</t>
  </si>
  <si>
    <t>The Medieval Aristotle</t>
  </si>
  <si>
    <t>downloads &amp; views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</si>
</sst>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8"/>
      <name val="Calibri"/>
      <family val="2"/>
      <scheme val="minor"/>
    </font>
    <font>
      <b/>
      <i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7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1" fillId="0" borderId="0" xfId="0" applyFont="1"/>
    <xf numFmtId="0" fontId="0" fillId="3" borderId="0" xfId="0" applyFill="1"/>
    <xf numFmtId="0" fontId="1" fillId="3" borderId="0" xfId="0" applyFont="1" applyFill="1"/>
    <xf numFmtId="17" fontId="3" fillId="0" borderId="0" xfId="0" applyNumberFormat="1" applyFont="1"/>
    <xf numFmtId="0" fontId="1" fillId="2" borderId="0" xfId="0" applyFont="1" applyFill="1"/>
    <xf numFmtId="0" fontId="1" fillId="4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4" borderId="0" xfId="0" applyFill="1"/>
    <xf numFmtId="0" fontId="0" fillId="2" borderId="0" xfId="0" applyFill="1" applyAlignment="1">
      <alignment horizontal="right"/>
    </xf>
    <xf numFmtId="0" fontId="1" fillId="4" borderId="1" xfId="0" applyFont="1" applyFill="1" applyBorder="1"/>
    <xf numFmtId="0" fontId="4" fillId="0" borderId="0" xfId="0" applyFont="1"/>
    <xf numFmtId="0" fontId="5" fillId="0" borderId="0" xfId="0" applyFont="1"/>
    <xf numFmtId="0" fontId="1" fillId="5" borderId="0" xfId="0" applyFont="1" applyFill="1"/>
    <xf numFmtId="0" fontId="0" fillId="5" borderId="0" xfId="0" applyFill="1"/>
    <xf numFmtId="0" fontId="1" fillId="6" borderId="0" xfId="0" applyFont="1" applyFill="1"/>
    <xf numFmtId="0" fontId="0" fillId="6" borderId="0" xfId="0" applyFill="1"/>
    <xf numFmtId="0" fontId="1" fillId="5" borderId="1" xfId="0" applyFont="1" applyFill="1" applyBorder="1"/>
    <xf numFmtId="0" fontId="1" fillId="6" borderId="1" xfId="0" applyFont="1" applyFill="1" applyBorder="1"/>
    <xf numFmtId="0" fontId="1" fillId="4" borderId="4" xfId="0" applyFont="1" applyFill="1" applyBorder="1"/>
    <xf numFmtId="0" fontId="0" fillId="4" borderId="5" xfId="0" applyFill="1" applyBorder="1"/>
    <xf numFmtId="0" fontId="1" fillId="3" borderId="5" xfId="0" applyFont="1" applyFill="1" applyBorder="1"/>
    <xf numFmtId="0" fontId="1" fillId="5" borderId="7" xfId="0" applyFont="1" applyFill="1" applyBorder="1"/>
    <xf numFmtId="0" fontId="0" fillId="5" borderId="8" xfId="0" applyFill="1" applyBorder="1"/>
    <xf numFmtId="0" fontId="1" fillId="3" borderId="8" xfId="0" applyFont="1" applyFill="1" applyBorder="1"/>
    <xf numFmtId="0" fontId="0" fillId="5" borderId="9" xfId="0" applyFill="1" applyBorder="1"/>
    <xf numFmtId="0" fontId="0" fillId="6" borderId="10" xfId="0" applyFill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7" borderId="5" xfId="0" applyFill="1" applyBorder="1"/>
    <xf numFmtId="0" fontId="0" fillId="7" borderId="0" xfId="0" applyFill="1"/>
    <xf numFmtId="0" fontId="11" fillId="0" borderId="0" xfId="0" applyFont="1" applyAlignment="1">
      <alignment horizont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workbookViewId="0">
      <selection activeCell="A10" sqref="A10"/>
    </sheetView>
  </sheetViews>
  <sheetFormatPr defaultRowHeight="15" x14ac:dyDescent="0.25"/>
  <cols>
    <col min="1" max="1" width="35.42578125" bestFit="1" customWidth="1"/>
    <col min="2" max="2" width="12.140625" bestFit="1" customWidth="1"/>
  </cols>
  <sheetData>
    <row r="1" spans="1:16" ht="15.75" x14ac:dyDescent="0.25">
      <c r="A1" t="s">
        <v>0</v>
      </c>
      <c r="B1" s="4"/>
    </row>
    <row r="2" spans="1:16" x14ac:dyDescent="0.25">
      <c r="A2" s="7" t="s">
        <v>17</v>
      </c>
      <c r="B2" s="8" t="s">
        <v>18</v>
      </c>
      <c r="C2" s="5">
        <v>2014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 t="s">
        <v>21</v>
      </c>
    </row>
    <row r="3" spans="1:16" x14ac:dyDescent="0.25">
      <c r="A3" s="8"/>
      <c r="B3" s="8"/>
      <c r="C3" s="10" t="s">
        <v>4</v>
      </c>
      <c r="D3" s="10" t="s">
        <v>5</v>
      </c>
      <c r="E3" s="10" t="s">
        <v>6</v>
      </c>
      <c r="F3" s="10" t="s">
        <v>9</v>
      </c>
      <c r="G3" s="10" t="s">
        <v>7</v>
      </c>
      <c r="H3" s="10" t="s">
        <v>10</v>
      </c>
      <c r="I3" s="10" t="s">
        <v>8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2"/>
    </row>
    <row r="4" spans="1:16" x14ac:dyDescent="0.25">
      <c r="A4" s="6" t="s">
        <v>20</v>
      </c>
      <c r="B4" s="6" t="s">
        <v>2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343</v>
      </c>
      <c r="O4" s="3">
        <f>SUM(C4:N4)</f>
        <v>343</v>
      </c>
      <c r="P4" s="1" t="s">
        <v>22</v>
      </c>
    </row>
    <row r="5" spans="1:16" x14ac:dyDescent="0.25">
      <c r="A5" s="16" t="s">
        <v>20</v>
      </c>
      <c r="B5" s="16" t="s">
        <v>1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3">
        <f t="shared" ref="O5:O6" si="0">SUM(C5:N5)</f>
        <v>0</v>
      </c>
      <c r="P5" s="1" t="s">
        <v>23</v>
      </c>
    </row>
    <row r="6" spans="1:16" x14ac:dyDescent="0.25">
      <c r="A6" s="14" t="s">
        <v>20</v>
      </c>
      <c r="B6" s="14" t="s">
        <v>3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3">
        <f t="shared" si="0"/>
        <v>0</v>
      </c>
      <c r="P6" s="1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3"/>
  <sheetViews>
    <sheetView workbookViewId="0"/>
  </sheetViews>
  <sheetFormatPr defaultRowHeight="15" x14ac:dyDescent="0.25"/>
  <cols>
    <col min="1" max="1" width="37.5703125" bestFit="1" customWidth="1"/>
    <col min="2" max="2" width="12.140625" bestFit="1" customWidth="1"/>
  </cols>
  <sheetData>
    <row r="1" spans="1:16" ht="15.75" x14ac:dyDescent="0.25">
      <c r="A1" t="s">
        <v>0</v>
      </c>
      <c r="B1" s="4"/>
    </row>
    <row r="2" spans="1:16" s="1" customFormat="1" x14ac:dyDescent="0.25">
      <c r="A2" s="7" t="s">
        <v>17</v>
      </c>
      <c r="B2" s="8" t="s">
        <v>18</v>
      </c>
      <c r="C2" s="5">
        <v>2015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 t="s">
        <v>16</v>
      </c>
    </row>
    <row r="3" spans="1:16" x14ac:dyDescent="0.25">
      <c r="A3" s="8"/>
      <c r="B3" s="8"/>
      <c r="C3" s="10" t="s">
        <v>4</v>
      </c>
      <c r="D3" s="10" t="s">
        <v>5</v>
      </c>
      <c r="E3" s="10" t="s">
        <v>6</v>
      </c>
      <c r="F3" s="10" t="s">
        <v>9</v>
      </c>
      <c r="G3" s="10" t="s">
        <v>7</v>
      </c>
      <c r="H3" s="10" t="s">
        <v>10</v>
      </c>
      <c r="I3" s="10" t="s">
        <v>8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2"/>
    </row>
    <row r="4" spans="1:16" x14ac:dyDescent="0.25">
      <c r="A4" s="35" t="s">
        <v>20</v>
      </c>
      <c r="B4" s="20" t="s">
        <v>2</v>
      </c>
      <c r="C4" s="21">
        <v>326</v>
      </c>
      <c r="D4" s="21">
        <v>324</v>
      </c>
      <c r="E4" s="21">
        <v>159</v>
      </c>
      <c r="F4" s="21">
        <v>56</v>
      </c>
      <c r="G4" s="21">
        <v>48</v>
      </c>
      <c r="H4" s="21">
        <v>37</v>
      </c>
      <c r="I4" s="21">
        <v>37</v>
      </c>
      <c r="J4" s="21">
        <v>41</v>
      </c>
      <c r="K4" s="21">
        <v>61</v>
      </c>
      <c r="L4" s="21">
        <v>52</v>
      </c>
      <c r="M4" s="21">
        <v>137</v>
      </c>
      <c r="N4" s="21">
        <v>58</v>
      </c>
      <c r="O4" s="3">
        <f>SUM(C4:N4)</f>
        <v>1336</v>
      </c>
      <c r="P4" s="12" t="s">
        <v>22</v>
      </c>
    </row>
    <row r="5" spans="1:16" x14ac:dyDescent="0.25">
      <c r="A5" s="36"/>
      <c r="B5" s="19" t="s">
        <v>1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3">
        <f>SUM(C5:N5)</f>
        <v>0</v>
      </c>
      <c r="P5" s="12" t="s">
        <v>23</v>
      </c>
    </row>
    <row r="6" spans="1:16" x14ac:dyDescent="0.25">
      <c r="A6" s="37"/>
      <c r="B6" s="23" t="s">
        <v>3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3">
        <f>SUM(C6:N6)</f>
        <v>0</v>
      </c>
      <c r="P6" s="12" t="s">
        <v>23</v>
      </c>
    </row>
    <row r="7" spans="1:16" x14ac:dyDescent="0.25">
      <c r="A7" s="36" t="s">
        <v>24</v>
      </c>
      <c r="B7" s="11" t="s">
        <v>2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22</v>
      </c>
      <c r="O7" s="3">
        <f t="shared" ref="O7:O9" si="0">SUM(C7:N7)</f>
        <v>22</v>
      </c>
      <c r="P7" s="12" t="s">
        <v>22</v>
      </c>
    </row>
    <row r="8" spans="1:16" x14ac:dyDescent="0.25">
      <c r="A8" s="36"/>
      <c r="B8" s="19" t="s">
        <v>1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3">
        <f t="shared" si="0"/>
        <v>0</v>
      </c>
      <c r="P8" s="12" t="s">
        <v>23</v>
      </c>
    </row>
    <row r="9" spans="1:16" x14ac:dyDescent="0.25">
      <c r="A9" s="36"/>
      <c r="B9" s="18" t="s">
        <v>3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3">
        <f t="shared" si="0"/>
        <v>0</v>
      </c>
      <c r="P9" s="12" t="s">
        <v>23</v>
      </c>
    </row>
    <row r="10" spans="1:16" x14ac:dyDescent="0.25">
      <c r="A10" s="1"/>
      <c r="B10" s="1"/>
    </row>
    <row r="11" spans="1:16" x14ac:dyDescent="0.25">
      <c r="A11" s="1"/>
      <c r="B11" s="1"/>
    </row>
    <row r="12" spans="1:16" x14ac:dyDescent="0.25">
      <c r="A12" s="1"/>
      <c r="B12" s="1"/>
    </row>
    <row r="13" spans="1:16" x14ac:dyDescent="0.25">
      <c r="A13" s="1"/>
      <c r="B13" s="1"/>
    </row>
  </sheetData>
  <mergeCells count="2">
    <mergeCell ref="A4:A6"/>
    <mergeCell ref="A7:A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9"/>
  <sheetViews>
    <sheetView workbookViewId="0"/>
  </sheetViews>
  <sheetFormatPr defaultRowHeight="15" x14ac:dyDescent="0.25"/>
  <cols>
    <col min="1" max="1" width="37.5703125" bestFit="1" customWidth="1"/>
    <col min="2" max="2" width="12.140625" bestFit="1" customWidth="1"/>
    <col min="15" max="15" width="9.42578125" bestFit="1" customWidth="1"/>
  </cols>
  <sheetData>
    <row r="1" spans="1:17" ht="15.75" x14ac:dyDescent="0.25">
      <c r="A1" t="s">
        <v>0</v>
      </c>
      <c r="B1" s="4"/>
    </row>
    <row r="2" spans="1:17" x14ac:dyDescent="0.25">
      <c r="A2" s="7" t="s">
        <v>17</v>
      </c>
      <c r="B2" s="8" t="s">
        <v>18</v>
      </c>
      <c r="C2" s="5">
        <v>2016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 t="s">
        <v>19</v>
      </c>
      <c r="P2" s="1"/>
      <c r="Q2" s="1"/>
    </row>
    <row r="3" spans="1:17" x14ac:dyDescent="0.25">
      <c r="A3" s="8"/>
      <c r="B3" s="8"/>
      <c r="C3" s="10" t="s">
        <v>4</v>
      </c>
      <c r="D3" s="10" t="s">
        <v>5</v>
      </c>
      <c r="E3" s="10" t="s">
        <v>6</v>
      </c>
      <c r="F3" s="10" t="s">
        <v>9</v>
      </c>
      <c r="G3" s="10" t="s">
        <v>7</v>
      </c>
      <c r="H3" s="10" t="s">
        <v>10</v>
      </c>
      <c r="I3" s="10" t="s">
        <v>8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2"/>
    </row>
    <row r="4" spans="1:17" x14ac:dyDescent="0.25">
      <c r="A4" s="35" t="s">
        <v>20</v>
      </c>
      <c r="B4" s="20" t="s">
        <v>2</v>
      </c>
      <c r="C4" s="21">
        <v>56</v>
      </c>
      <c r="D4" s="21">
        <v>97</v>
      </c>
      <c r="E4" s="21">
        <v>103</v>
      </c>
      <c r="F4" s="21">
        <v>102</v>
      </c>
      <c r="G4" s="21">
        <v>62</v>
      </c>
      <c r="H4" s="21">
        <v>44</v>
      </c>
      <c r="I4" s="21">
        <v>64</v>
      </c>
      <c r="J4" s="21">
        <v>62</v>
      </c>
      <c r="K4" s="21">
        <v>54</v>
      </c>
      <c r="L4" s="21">
        <v>69</v>
      </c>
      <c r="M4" s="21">
        <v>77</v>
      </c>
      <c r="N4" s="21">
        <v>97</v>
      </c>
      <c r="O4" s="22">
        <f>SUM(C4:N4)</f>
        <v>887</v>
      </c>
      <c r="P4" s="12" t="s">
        <v>22</v>
      </c>
    </row>
    <row r="5" spans="1:17" x14ac:dyDescent="0.25">
      <c r="A5" s="36"/>
      <c r="B5" s="19" t="s">
        <v>1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3">
        <f>SUM(C5:N5)</f>
        <v>0</v>
      </c>
      <c r="P5" s="12" t="s">
        <v>23</v>
      </c>
    </row>
    <row r="6" spans="1:17" x14ac:dyDescent="0.25">
      <c r="A6" s="37"/>
      <c r="B6" s="23" t="s">
        <v>3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5">
        <f>SUM(C6:N6)</f>
        <v>0</v>
      </c>
      <c r="P6" s="12" t="s">
        <v>23</v>
      </c>
    </row>
    <row r="7" spans="1:17" x14ac:dyDescent="0.25">
      <c r="A7" s="36" t="s">
        <v>24</v>
      </c>
      <c r="B7" s="11" t="s">
        <v>2</v>
      </c>
      <c r="C7" s="9">
        <v>50</v>
      </c>
      <c r="D7" s="9">
        <v>53</v>
      </c>
      <c r="E7" s="9">
        <v>98</v>
      </c>
      <c r="F7" s="9">
        <v>263</v>
      </c>
      <c r="G7" s="9">
        <v>79</v>
      </c>
      <c r="H7" s="9">
        <v>45</v>
      </c>
      <c r="I7" s="9">
        <v>72</v>
      </c>
      <c r="J7" s="9">
        <v>27</v>
      </c>
      <c r="K7" s="9">
        <v>38</v>
      </c>
      <c r="L7" s="9">
        <v>67</v>
      </c>
      <c r="M7" s="9">
        <v>43</v>
      </c>
      <c r="N7" s="9">
        <v>25</v>
      </c>
      <c r="O7" s="3">
        <f>SUM(C7:N7)</f>
        <v>860</v>
      </c>
      <c r="P7" s="12" t="s">
        <v>22</v>
      </c>
    </row>
    <row r="8" spans="1:17" x14ac:dyDescent="0.25">
      <c r="A8" s="36"/>
      <c r="B8" s="19" t="s">
        <v>1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3">
        <f t="shared" ref="O8:O9" si="0">SUM(C8:N8)</f>
        <v>0</v>
      </c>
      <c r="P8" s="12" t="s">
        <v>23</v>
      </c>
    </row>
    <row r="9" spans="1:17" x14ac:dyDescent="0.25">
      <c r="A9" s="36"/>
      <c r="B9" s="18" t="s">
        <v>3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3">
        <f t="shared" si="0"/>
        <v>0</v>
      </c>
      <c r="P9" s="12" t="s">
        <v>23</v>
      </c>
    </row>
  </sheetData>
  <mergeCells count="2">
    <mergeCell ref="A4:A6"/>
    <mergeCell ref="A7:A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9"/>
  <sheetViews>
    <sheetView workbookViewId="0"/>
  </sheetViews>
  <sheetFormatPr defaultRowHeight="15" x14ac:dyDescent="0.25"/>
  <cols>
    <col min="1" max="1" width="37.5703125" bestFit="1" customWidth="1"/>
    <col min="2" max="2" width="12.140625" bestFit="1" customWidth="1"/>
    <col min="15" max="15" width="9.42578125" bestFit="1" customWidth="1"/>
  </cols>
  <sheetData>
    <row r="1" spans="1:16" ht="15.75" x14ac:dyDescent="0.25">
      <c r="A1" t="s">
        <v>0</v>
      </c>
      <c r="B1" s="4"/>
    </row>
    <row r="2" spans="1:16" x14ac:dyDescent="0.25">
      <c r="A2" s="7" t="s">
        <v>17</v>
      </c>
      <c r="B2" s="8" t="s">
        <v>18</v>
      </c>
      <c r="C2" s="5">
        <v>2017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 t="s">
        <v>25</v>
      </c>
      <c r="P2" s="1"/>
    </row>
    <row r="3" spans="1:16" x14ac:dyDescent="0.25">
      <c r="A3" s="8"/>
      <c r="B3" s="8"/>
      <c r="C3" s="10" t="s">
        <v>4</v>
      </c>
      <c r="D3" s="10" t="s">
        <v>5</v>
      </c>
      <c r="E3" s="10" t="s">
        <v>6</v>
      </c>
      <c r="F3" s="10" t="s">
        <v>9</v>
      </c>
      <c r="G3" s="10" t="s">
        <v>7</v>
      </c>
      <c r="H3" s="10" t="s">
        <v>10</v>
      </c>
      <c r="I3" s="10" t="s">
        <v>8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2"/>
    </row>
    <row r="4" spans="1:16" x14ac:dyDescent="0.25">
      <c r="A4" s="35" t="s">
        <v>20</v>
      </c>
      <c r="B4" s="20" t="s">
        <v>2</v>
      </c>
      <c r="C4" s="21">
        <v>114</v>
      </c>
      <c r="D4" s="21">
        <v>74</v>
      </c>
      <c r="E4" s="21">
        <v>69</v>
      </c>
      <c r="F4" s="21">
        <v>67</v>
      </c>
      <c r="G4" s="21">
        <v>88</v>
      </c>
      <c r="H4" s="21">
        <v>61</v>
      </c>
      <c r="I4" s="21">
        <v>41</v>
      </c>
      <c r="J4" s="21">
        <v>48</v>
      </c>
      <c r="K4" s="21">
        <v>57</v>
      </c>
      <c r="L4" s="21">
        <v>63</v>
      </c>
      <c r="M4" s="21">
        <v>76</v>
      </c>
      <c r="N4" s="21">
        <v>63</v>
      </c>
      <c r="O4" s="22">
        <f>SUM(C4:N4)</f>
        <v>821</v>
      </c>
      <c r="P4" s="12" t="s">
        <v>22</v>
      </c>
    </row>
    <row r="5" spans="1:16" x14ac:dyDescent="0.25">
      <c r="A5" s="36"/>
      <c r="B5" s="19" t="s">
        <v>1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3">
        <f>SUM(C5:N5)</f>
        <v>0</v>
      </c>
      <c r="P5" s="12" t="s">
        <v>23</v>
      </c>
    </row>
    <row r="6" spans="1:16" x14ac:dyDescent="0.25">
      <c r="A6" s="37"/>
      <c r="B6" s="18" t="s">
        <v>3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3">
        <f>SUM(C6:N6)</f>
        <v>0</v>
      </c>
      <c r="P6" s="12" t="s">
        <v>23</v>
      </c>
    </row>
    <row r="7" spans="1:16" x14ac:dyDescent="0.25">
      <c r="A7" s="36" t="s">
        <v>24</v>
      </c>
      <c r="B7" s="11" t="s">
        <v>2</v>
      </c>
      <c r="C7" s="9">
        <v>44</v>
      </c>
      <c r="D7" s="9">
        <v>36</v>
      </c>
      <c r="E7" s="9">
        <v>56</v>
      </c>
      <c r="F7" s="9">
        <v>24</v>
      </c>
      <c r="G7" s="9">
        <v>47</v>
      </c>
      <c r="H7" s="9">
        <v>29</v>
      </c>
      <c r="I7" s="9">
        <v>23</v>
      </c>
      <c r="J7" s="9">
        <v>35</v>
      </c>
      <c r="K7" s="9">
        <v>30</v>
      </c>
      <c r="L7" s="9">
        <v>64</v>
      </c>
      <c r="M7" s="9">
        <v>41</v>
      </c>
      <c r="N7" s="9">
        <v>51</v>
      </c>
      <c r="O7" s="3">
        <f>SUM(C7:N7)</f>
        <v>480</v>
      </c>
      <c r="P7" s="12" t="s">
        <v>22</v>
      </c>
    </row>
    <row r="8" spans="1:16" x14ac:dyDescent="0.25">
      <c r="A8" s="36"/>
      <c r="B8" s="19" t="s">
        <v>1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3">
        <f t="shared" ref="O8:O9" si="0">SUM(C8:N8)</f>
        <v>0</v>
      </c>
      <c r="P8" s="12" t="s">
        <v>23</v>
      </c>
    </row>
    <row r="9" spans="1:16" x14ac:dyDescent="0.25">
      <c r="A9" s="36"/>
      <c r="B9" s="18" t="s">
        <v>3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3">
        <f t="shared" si="0"/>
        <v>0</v>
      </c>
      <c r="P9" s="12" t="s">
        <v>23</v>
      </c>
    </row>
  </sheetData>
  <mergeCells count="2">
    <mergeCell ref="A4:A6"/>
    <mergeCell ref="A7:A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4"/>
  <sheetViews>
    <sheetView zoomScaleNormal="100" workbookViewId="0"/>
  </sheetViews>
  <sheetFormatPr defaultRowHeight="15" x14ac:dyDescent="0.25"/>
  <cols>
    <col min="1" max="1" width="37.5703125" bestFit="1" customWidth="1"/>
    <col min="2" max="2" width="12.140625" bestFit="1" customWidth="1"/>
  </cols>
  <sheetData>
    <row r="1" spans="1:16" ht="15.75" x14ac:dyDescent="0.25">
      <c r="A1" t="s">
        <v>0</v>
      </c>
      <c r="B1" s="4"/>
    </row>
    <row r="2" spans="1:16" x14ac:dyDescent="0.25">
      <c r="A2" s="7" t="s">
        <v>17</v>
      </c>
      <c r="B2" s="8" t="s">
        <v>18</v>
      </c>
      <c r="C2" s="5">
        <v>2018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 t="s">
        <v>26</v>
      </c>
      <c r="P2" s="1"/>
    </row>
    <row r="3" spans="1:16" x14ac:dyDescent="0.25">
      <c r="A3" s="8"/>
      <c r="B3" s="8"/>
      <c r="C3" s="10" t="s">
        <v>4</v>
      </c>
      <c r="D3" s="10" t="s">
        <v>5</v>
      </c>
      <c r="E3" s="10" t="s">
        <v>6</v>
      </c>
      <c r="F3" s="10" t="s">
        <v>9</v>
      </c>
      <c r="G3" s="10" t="s">
        <v>7</v>
      </c>
      <c r="H3" s="10" t="s">
        <v>10</v>
      </c>
      <c r="I3" s="10" t="s">
        <v>8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2"/>
    </row>
    <row r="4" spans="1:16" x14ac:dyDescent="0.25">
      <c r="A4" s="35" t="s">
        <v>20</v>
      </c>
      <c r="B4" s="20" t="s">
        <v>2</v>
      </c>
      <c r="C4" s="21">
        <v>60</v>
      </c>
      <c r="D4" s="21">
        <v>55</v>
      </c>
      <c r="E4" s="21">
        <v>81</v>
      </c>
      <c r="F4" s="21">
        <v>76</v>
      </c>
      <c r="G4" s="21">
        <v>100</v>
      </c>
      <c r="H4" s="21">
        <v>75</v>
      </c>
      <c r="I4" s="21">
        <v>34</v>
      </c>
      <c r="J4" s="21">
        <v>36</v>
      </c>
      <c r="K4" s="21">
        <v>54</v>
      </c>
      <c r="L4" s="21">
        <v>67</v>
      </c>
      <c r="M4" s="21">
        <v>75</v>
      </c>
      <c r="N4" s="21">
        <v>70</v>
      </c>
      <c r="O4" s="22">
        <f>SUM(C4:N4)</f>
        <v>783</v>
      </c>
      <c r="P4" s="12" t="s">
        <v>22</v>
      </c>
    </row>
    <row r="5" spans="1:16" x14ac:dyDescent="0.25">
      <c r="A5" s="36"/>
      <c r="B5" s="19" t="s">
        <v>1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5</v>
      </c>
      <c r="I5" s="17">
        <v>30</v>
      </c>
      <c r="J5" s="17">
        <v>28</v>
      </c>
      <c r="K5" s="17">
        <v>39</v>
      </c>
      <c r="L5" s="17">
        <v>93</v>
      </c>
      <c r="M5" s="17">
        <v>131</v>
      </c>
      <c r="N5" s="17">
        <v>62</v>
      </c>
      <c r="O5" s="3">
        <f>SUM(C5:N5)</f>
        <v>388</v>
      </c>
      <c r="P5" s="12" t="s">
        <v>23</v>
      </c>
    </row>
    <row r="6" spans="1:16" x14ac:dyDescent="0.25">
      <c r="A6" s="37"/>
      <c r="B6" s="23" t="s">
        <v>3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5">
        <f>SUM(C6:N6)</f>
        <v>0</v>
      </c>
      <c r="P6" s="12" t="s">
        <v>23</v>
      </c>
    </row>
    <row r="7" spans="1:16" x14ac:dyDescent="0.25">
      <c r="A7" s="36" t="s">
        <v>24</v>
      </c>
      <c r="B7" s="11" t="s">
        <v>2</v>
      </c>
      <c r="C7" s="9">
        <v>47</v>
      </c>
      <c r="D7" s="9">
        <v>34</v>
      </c>
      <c r="E7" s="9">
        <v>48</v>
      </c>
      <c r="F7" s="9">
        <v>79</v>
      </c>
      <c r="G7" s="9">
        <v>68</v>
      </c>
      <c r="H7" s="9">
        <v>51</v>
      </c>
      <c r="I7" s="9">
        <v>57</v>
      </c>
      <c r="J7" s="9">
        <v>40</v>
      </c>
      <c r="K7" s="9">
        <v>78</v>
      </c>
      <c r="L7" s="9">
        <v>96</v>
      </c>
      <c r="M7" s="9">
        <v>105</v>
      </c>
      <c r="N7" s="9">
        <v>75</v>
      </c>
      <c r="O7" s="3">
        <f>SUM(C7:N7)</f>
        <v>778</v>
      </c>
      <c r="P7" s="12" t="s">
        <v>22</v>
      </c>
    </row>
    <row r="8" spans="1:16" x14ac:dyDescent="0.25">
      <c r="A8" s="36"/>
      <c r="B8" s="19" t="s">
        <v>1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17</v>
      </c>
      <c r="I8" s="17">
        <v>149</v>
      </c>
      <c r="J8" s="17">
        <v>89</v>
      </c>
      <c r="K8" s="17">
        <v>165</v>
      </c>
      <c r="L8" s="17">
        <v>200</v>
      </c>
      <c r="M8" s="17">
        <v>210</v>
      </c>
      <c r="N8" s="17">
        <v>184</v>
      </c>
      <c r="O8" s="3">
        <f t="shared" ref="O8:O10" si="0">SUM(C8:N8)</f>
        <v>1014</v>
      </c>
      <c r="P8" s="12" t="s">
        <v>23</v>
      </c>
    </row>
    <row r="9" spans="1:16" x14ac:dyDescent="0.25">
      <c r="A9" s="36"/>
      <c r="B9" s="18" t="s">
        <v>3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3">
        <f t="shared" si="0"/>
        <v>0</v>
      </c>
      <c r="P9" s="12" t="s">
        <v>23</v>
      </c>
    </row>
    <row r="10" spans="1:16" x14ac:dyDescent="0.25">
      <c r="A10" s="35" t="s">
        <v>27</v>
      </c>
      <c r="B10" s="20" t="s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81</v>
      </c>
      <c r="J10" s="21">
        <v>127</v>
      </c>
      <c r="K10" s="21">
        <v>157</v>
      </c>
      <c r="L10" s="21">
        <v>221</v>
      </c>
      <c r="M10" s="21">
        <v>476</v>
      </c>
      <c r="N10" s="21">
        <v>92</v>
      </c>
      <c r="O10" s="22">
        <f t="shared" si="0"/>
        <v>1154</v>
      </c>
      <c r="P10" s="12" t="s">
        <v>22</v>
      </c>
    </row>
    <row r="11" spans="1:16" x14ac:dyDescent="0.25">
      <c r="A11" s="36" t="s">
        <v>27</v>
      </c>
      <c r="B11" s="19" t="s">
        <v>1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42</v>
      </c>
      <c r="K11" s="17">
        <v>288</v>
      </c>
      <c r="L11" s="17">
        <v>461</v>
      </c>
      <c r="M11" s="17">
        <v>466</v>
      </c>
      <c r="N11" s="17">
        <v>291</v>
      </c>
      <c r="O11" s="3">
        <f t="shared" ref="O11:O13" si="1">SUM(C11:N11)</f>
        <v>1548</v>
      </c>
      <c r="P11" s="12" t="s">
        <v>23</v>
      </c>
    </row>
    <row r="12" spans="1:16" x14ac:dyDescent="0.25">
      <c r="A12" s="37" t="s">
        <v>27</v>
      </c>
      <c r="B12" s="23" t="s">
        <v>3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5">
        <f t="shared" si="1"/>
        <v>0</v>
      </c>
      <c r="P12" s="12" t="s">
        <v>23</v>
      </c>
    </row>
    <row r="13" spans="1:16" x14ac:dyDescent="0.25">
      <c r="A13" s="35" t="s">
        <v>28</v>
      </c>
      <c r="B13" s="11" t="s">
        <v>2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52</v>
      </c>
      <c r="J13" s="9">
        <v>39</v>
      </c>
      <c r="K13" s="9">
        <v>106</v>
      </c>
      <c r="L13" s="9">
        <v>65</v>
      </c>
      <c r="M13" s="9">
        <v>87</v>
      </c>
      <c r="N13" s="9">
        <v>59</v>
      </c>
      <c r="O13" s="3">
        <f t="shared" si="1"/>
        <v>408</v>
      </c>
      <c r="P13" s="12" t="s">
        <v>22</v>
      </c>
    </row>
    <row r="14" spans="1:16" x14ac:dyDescent="0.25">
      <c r="A14" s="36" t="s">
        <v>28</v>
      </c>
      <c r="B14" s="19" t="s">
        <v>1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45</v>
      </c>
      <c r="K14" s="17">
        <v>235</v>
      </c>
      <c r="L14" s="17">
        <v>276</v>
      </c>
      <c r="M14" s="17">
        <v>266</v>
      </c>
      <c r="N14" s="17">
        <v>132</v>
      </c>
      <c r="O14" s="3">
        <f t="shared" ref="O14:O16" si="2">SUM(C14:N14)</f>
        <v>954</v>
      </c>
      <c r="P14" s="12" t="s">
        <v>23</v>
      </c>
    </row>
    <row r="15" spans="1:16" x14ac:dyDescent="0.25">
      <c r="A15" s="37" t="s">
        <v>28</v>
      </c>
      <c r="B15" s="18" t="s">
        <v>3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3">
        <f t="shared" si="2"/>
        <v>0</v>
      </c>
      <c r="P15" s="12" t="s">
        <v>23</v>
      </c>
    </row>
    <row r="16" spans="1:16" x14ac:dyDescent="0.25">
      <c r="A16" s="35" t="s">
        <v>29</v>
      </c>
      <c r="B16" s="20" t="s">
        <v>2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120</v>
      </c>
      <c r="M16" s="21">
        <v>114</v>
      </c>
      <c r="N16" s="21">
        <v>60</v>
      </c>
      <c r="O16" s="22">
        <f t="shared" si="2"/>
        <v>294</v>
      </c>
      <c r="P16" s="12" t="s">
        <v>22</v>
      </c>
    </row>
    <row r="17" spans="1:16" x14ac:dyDescent="0.25">
      <c r="A17" s="36" t="s">
        <v>29</v>
      </c>
      <c r="B17" s="19" t="s">
        <v>1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28</v>
      </c>
      <c r="M17" s="17">
        <v>15</v>
      </c>
      <c r="N17" s="17">
        <v>147</v>
      </c>
      <c r="O17" s="3">
        <f t="shared" ref="O17:O19" si="3">SUM(C17:N17)</f>
        <v>190</v>
      </c>
      <c r="P17" s="12" t="s">
        <v>23</v>
      </c>
    </row>
    <row r="18" spans="1:16" x14ac:dyDescent="0.25">
      <c r="A18" s="37" t="s">
        <v>29</v>
      </c>
      <c r="B18" s="23" t="s">
        <v>3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5">
        <f t="shared" si="3"/>
        <v>0</v>
      </c>
      <c r="P18" s="12" t="s">
        <v>23</v>
      </c>
    </row>
    <row r="19" spans="1:16" x14ac:dyDescent="0.25">
      <c r="A19" s="36" t="s">
        <v>30</v>
      </c>
      <c r="B19" s="11" t="s">
        <v>2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10</v>
      </c>
      <c r="J19" s="9">
        <v>25</v>
      </c>
      <c r="K19" s="9">
        <v>73</v>
      </c>
      <c r="L19" s="9">
        <v>32</v>
      </c>
      <c r="M19" s="9">
        <v>32</v>
      </c>
      <c r="N19" s="9">
        <v>14</v>
      </c>
      <c r="O19" s="3">
        <f t="shared" si="3"/>
        <v>186</v>
      </c>
      <c r="P19" s="12" t="s">
        <v>22</v>
      </c>
    </row>
    <row r="20" spans="1:16" x14ac:dyDescent="0.25">
      <c r="A20" s="36" t="s">
        <v>30</v>
      </c>
      <c r="B20" s="19" t="s">
        <v>1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54</v>
      </c>
      <c r="K20" s="17">
        <v>141</v>
      </c>
      <c r="L20" s="17">
        <v>180</v>
      </c>
      <c r="M20" s="17">
        <v>223</v>
      </c>
      <c r="N20" s="17">
        <v>137</v>
      </c>
      <c r="O20" s="3">
        <f t="shared" ref="O20:O22" si="4">SUM(C20:N20)</f>
        <v>735</v>
      </c>
      <c r="P20" s="12" t="s">
        <v>23</v>
      </c>
    </row>
    <row r="21" spans="1:16" x14ac:dyDescent="0.25">
      <c r="A21" s="36" t="s">
        <v>30</v>
      </c>
      <c r="B21" s="18" t="s">
        <v>3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3">
        <f t="shared" si="4"/>
        <v>0</v>
      </c>
      <c r="P21" s="12" t="s">
        <v>23</v>
      </c>
    </row>
    <row r="22" spans="1:16" x14ac:dyDescent="0.25">
      <c r="A22" s="35" t="s">
        <v>31</v>
      </c>
      <c r="B22" s="20" t="s">
        <v>2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59</v>
      </c>
      <c r="N22" s="21">
        <v>37</v>
      </c>
      <c r="O22" s="22">
        <f t="shared" si="4"/>
        <v>96</v>
      </c>
      <c r="P22" s="12" t="s">
        <v>22</v>
      </c>
    </row>
    <row r="23" spans="1:16" x14ac:dyDescent="0.25">
      <c r="A23" s="36" t="s">
        <v>31</v>
      </c>
      <c r="B23" s="19" t="s">
        <v>1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118</v>
      </c>
      <c r="N23" s="17">
        <v>102</v>
      </c>
      <c r="O23" s="3">
        <f t="shared" ref="O23:O24" si="5">SUM(C23:N23)</f>
        <v>220</v>
      </c>
      <c r="P23" s="12" t="s">
        <v>23</v>
      </c>
    </row>
    <row r="24" spans="1:16" x14ac:dyDescent="0.25">
      <c r="A24" s="37" t="s">
        <v>31</v>
      </c>
      <c r="B24" s="23" t="s">
        <v>3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5">
        <f t="shared" si="5"/>
        <v>0</v>
      </c>
      <c r="P24" s="12" t="s">
        <v>23</v>
      </c>
    </row>
  </sheetData>
  <mergeCells count="7">
    <mergeCell ref="A22:A24"/>
    <mergeCell ref="A4:A6"/>
    <mergeCell ref="A7:A9"/>
    <mergeCell ref="A10:A12"/>
    <mergeCell ref="A13:A15"/>
    <mergeCell ref="A16:A18"/>
    <mergeCell ref="A19:A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47"/>
  <sheetViews>
    <sheetView topLeftCell="C1" zoomScaleNormal="100" workbookViewId="0">
      <selection activeCell="Q4" sqref="Q4:Q6"/>
    </sheetView>
  </sheetViews>
  <sheetFormatPr defaultRowHeight="15" x14ac:dyDescent="0.25"/>
  <cols>
    <col min="1" max="1" width="51" bestFit="1" customWidth="1"/>
    <col min="2" max="2" width="12.140625" bestFit="1" customWidth="1"/>
    <col min="16" max="16" width="11.5703125" customWidth="1"/>
    <col min="17" max="17" width="10.85546875" style="31" customWidth="1"/>
  </cols>
  <sheetData>
    <row r="1" spans="1:17" ht="15.75" x14ac:dyDescent="0.25">
      <c r="A1" t="s">
        <v>0</v>
      </c>
      <c r="B1" s="4"/>
    </row>
    <row r="2" spans="1:17" x14ac:dyDescent="0.25">
      <c r="A2" s="7" t="s">
        <v>17</v>
      </c>
      <c r="B2" s="8" t="s">
        <v>18</v>
      </c>
      <c r="C2" s="5">
        <v>2019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 t="s">
        <v>32</v>
      </c>
      <c r="P2" s="1"/>
      <c r="Q2" s="40" t="s">
        <v>77</v>
      </c>
    </row>
    <row r="3" spans="1:17" x14ac:dyDescent="0.25">
      <c r="A3" s="8"/>
      <c r="B3" s="8"/>
      <c r="C3" s="10" t="s">
        <v>4</v>
      </c>
      <c r="D3" s="10" t="s">
        <v>5</v>
      </c>
      <c r="E3" s="10" t="s">
        <v>6</v>
      </c>
      <c r="F3" s="10" t="s">
        <v>9</v>
      </c>
      <c r="G3" s="10" t="s">
        <v>7</v>
      </c>
      <c r="H3" s="10" t="s">
        <v>10</v>
      </c>
      <c r="I3" s="10" t="s">
        <v>8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2"/>
      <c r="Q3" s="40"/>
    </row>
    <row r="4" spans="1:17" x14ac:dyDescent="0.25">
      <c r="A4" s="35" t="s">
        <v>20</v>
      </c>
      <c r="B4" s="20" t="s">
        <v>2</v>
      </c>
      <c r="C4" s="21">
        <v>68</v>
      </c>
      <c r="D4" s="21">
        <v>67</v>
      </c>
      <c r="E4" s="21">
        <v>76</v>
      </c>
      <c r="F4" s="21">
        <v>77</v>
      </c>
      <c r="G4" s="21">
        <v>77</v>
      </c>
      <c r="H4" s="21">
        <v>49</v>
      </c>
      <c r="I4" s="21">
        <v>44</v>
      </c>
      <c r="J4" s="21">
        <v>46</v>
      </c>
      <c r="K4" s="21">
        <v>44</v>
      </c>
      <c r="L4" s="21">
        <v>52</v>
      </c>
      <c r="M4" s="21">
        <v>59</v>
      </c>
      <c r="N4" s="21">
        <v>60</v>
      </c>
      <c r="O4" s="22">
        <f>SUM(C4:N4)</f>
        <v>719</v>
      </c>
      <c r="P4" s="12" t="s">
        <v>22</v>
      </c>
      <c r="Q4" s="41"/>
    </row>
    <row r="5" spans="1:17" x14ac:dyDescent="0.25">
      <c r="A5" s="36"/>
      <c r="B5" s="19" t="s">
        <v>1</v>
      </c>
      <c r="C5" s="17">
        <v>68</v>
      </c>
      <c r="D5" s="17">
        <v>83</v>
      </c>
      <c r="E5" s="17">
        <v>95</v>
      </c>
      <c r="F5" s="17">
        <v>143</v>
      </c>
      <c r="G5" s="17">
        <v>85</v>
      </c>
      <c r="H5" s="17">
        <v>40</v>
      </c>
      <c r="I5" s="17">
        <v>86</v>
      </c>
      <c r="J5" s="17">
        <v>76</v>
      </c>
      <c r="K5" s="17">
        <v>120</v>
      </c>
      <c r="L5" s="17">
        <v>125</v>
      </c>
      <c r="M5" s="17">
        <v>108</v>
      </c>
      <c r="N5" s="17">
        <v>74</v>
      </c>
      <c r="O5" s="3">
        <f>SUM(C5:N5)</f>
        <v>1103</v>
      </c>
      <c r="P5" s="12" t="s">
        <v>23</v>
      </c>
      <c r="Q5" s="42"/>
    </row>
    <row r="6" spans="1:17" x14ac:dyDescent="0.25">
      <c r="A6" s="37"/>
      <c r="B6" s="23" t="s">
        <v>3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5">
        <f>SUM(C6:N6)</f>
        <v>0</v>
      </c>
      <c r="P6" s="12" t="s">
        <v>23</v>
      </c>
      <c r="Q6" s="42"/>
    </row>
    <row r="7" spans="1:17" x14ac:dyDescent="0.25">
      <c r="A7" s="36" t="s">
        <v>24</v>
      </c>
      <c r="B7" s="11" t="s">
        <v>2</v>
      </c>
      <c r="C7" s="9">
        <v>95</v>
      </c>
      <c r="D7" s="9">
        <v>92</v>
      </c>
      <c r="E7" s="9">
        <v>85</v>
      </c>
      <c r="F7" s="9">
        <v>57</v>
      </c>
      <c r="G7" s="9">
        <v>45</v>
      </c>
      <c r="H7" s="9">
        <v>62</v>
      </c>
      <c r="I7" s="9">
        <v>37</v>
      </c>
      <c r="J7" s="9">
        <v>62</v>
      </c>
      <c r="K7" s="9">
        <v>54</v>
      </c>
      <c r="L7" s="9">
        <v>42</v>
      </c>
      <c r="M7" s="9">
        <v>34</v>
      </c>
      <c r="N7" s="9">
        <v>38</v>
      </c>
      <c r="O7" s="3">
        <f>SUM(C7:N7)</f>
        <v>703</v>
      </c>
      <c r="P7" s="12"/>
      <c r="Q7" s="41"/>
    </row>
    <row r="8" spans="1:17" x14ac:dyDescent="0.25">
      <c r="A8" s="36"/>
      <c r="B8" s="19" t="s">
        <v>1</v>
      </c>
      <c r="C8" s="17">
        <v>121</v>
      </c>
      <c r="D8" s="17">
        <v>144</v>
      </c>
      <c r="E8" s="17">
        <v>178</v>
      </c>
      <c r="F8" s="17">
        <v>167</v>
      </c>
      <c r="G8" s="17">
        <v>119</v>
      </c>
      <c r="H8" s="17">
        <v>68</v>
      </c>
      <c r="I8" s="17">
        <v>60</v>
      </c>
      <c r="J8" s="17">
        <v>83</v>
      </c>
      <c r="K8" s="17">
        <v>84</v>
      </c>
      <c r="L8" s="17">
        <v>153</v>
      </c>
      <c r="M8" s="17">
        <v>142</v>
      </c>
      <c r="N8" s="17">
        <v>109</v>
      </c>
      <c r="O8" s="3">
        <f t="shared" ref="O8:O25" si="0">SUM(C8:N8)</f>
        <v>1428</v>
      </c>
      <c r="P8" s="12"/>
      <c r="Q8" s="42"/>
    </row>
    <row r="9" spans="1:17" x14ac:dyDescent="0.25">
      <c r="A9" s="36"/>
      <c r="B9" s="18" t="s">
        <v>3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3">
        <f t="shared" si="0"/>
        <v>0</v>
      </c>
      <c r="P9" s="12"/>
      <c r="Q9" s="42"/>
    </row>
    <row r="10" spans="1:17" x14ac:dyDescent="0.25">
      <c r="A10" s="35" t="s">
        <v>27</v>
      </c>
      <c r="B10" s="20" t="s">
        <v>2</v>
      </c>
      <c r="C10" s="21">
        <v>94</v>
      </c>
      <c r="D10" s="21">
        <v>64</v>
      </c>
      <c r="E10" s="21">
        <v>73</v>
      </c>
      <c r="F10" s="21">
        <v>50</v>
      </c>
      <c r="G10" s="21">
        <v>36</v>
      </c>
      <c r="H10" s="21">
        <v>50</v>
      </c>
      <c r="I10" s="21">
        <v>77</v>
      </c>
      <c r="J10" s="21">
        <v>60</v>
      </c>
      <c r="K10" s="21">
        <v>36</v>
      </c>
      <c r="L10" s="21">
        <v>52</v>
      </c>
      <c r="M10" s="21">
        <v>59</v>
      </c>
      <c r="N10" s="21">
        <v>42</v>
      </c>
      <c r="O10" s="22">
        <f t="shared" si="0"/>
        <v>693</v>
      </c>
      <c r="P10" s="12"/>
      <c r="Q10" s="41"/>
    </row>
    <row r="11" spans="1:17" x14ac:dyDescent="0.25">
      <c r="A11" s="36" t="s">
        <v>27</v>
      </c>
      <c r="B11" s="19" t="s">
        <v>1</v>
      </c>
      <c r="C11" s="17">
        <v>260</v>
      </c>
      <c r="D11" s="17">
        <v>261</v>
      </c>
      <c r="E11" s="17">
        <v>333</v>
      </c>
      <c r="F11" s="17">
        <v>286</v>
      </c>
      <c r="G11" s="17">
        <v>202</v>
      </c>
      <c r="H11" s="17">
        <v>116</v>
      </c>
      <c r="I11" s="17">
        <v>183</v>
      </c>
      <c r="J11" s="17">
        <v>142</v>
      </c>
      <c r="K11" s="17">
        <v>187</v>
      </c>
      <c r="L11" s="17">
        <v>263</v>
      </c>
      <c r="M11" s="17">
        <v>312</v>
      </c>
      <c r="N11" s="17">
        <v>248</v>
      </c>
      <c r="O11" s="3">
        <f t="shared" si="0"/>
        <v>2793</v>
      </c>
      <c r="P11" s="12"/>
      <c r="Q11" s="42"/>
    </row>
    <row r="12" spans="1:17" x14ac:dyDescent="0.25">
      <c r="A12" s="37" t="s">
        <v>27</v>
      </c>
      <c r="B12" s="23" t="s">
        <v>3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5">
        <f t="shared" si="0"/>
        <v>0</v>
      </c>
      <c r="P12" s="12"/>
      <c r="Q12" s="42"/>
    </row>
    <row r="13" spans="1:17" x14ac:dyDescent="0.25">
      <c r="A13" s="35" t="s">
        <v>28</v>
      </c>
      <c r="B13" s="11" t="s">
        <v>2</v>
      </c>
      <c r="C13" s="9">
        <v>49</v>
      </c>
      <c r="D13" s="9">
        <v>48</v>
      </c>
      <c r="E13" s="9">
        <v>59</v>
      </c>
      <c r="F13" s="9">
        <v>47</v>
      </c>
      <c r="G13" s="9">
        <v>50</v>
      </c>
      <c r="H13" s="9">
        <v>76</v>
      </c>
      <c r="I13" s="9">
        <v>48</v>
      </c>
      <c r="J13" s="9">
        <v>62</v>
      </c>
      <c r="K13" s="9">
        <v>49</v>
      </c>
      <c r="L13" s="9">
        <v>31</v>
      </c>
      <c r="M13" s="9">
        <v>35</v>
      </c>
      <c r="N13" s="9">
        <v>19</v>
      </c>
      <c r="O13" s="3">
        <f t="shared" si="0"/>
        <v>573</v>
      </c>
      <c r="P13" s="12"/>
      <c r="Q13" s="41"/>
    </row>
    <row r="14" spans="1:17" x14ac:dyDescent="0.25">
      <c r="A14" s="36" t="s">
        <v>28</v>
      </c>
      <c r="B14" s="19" t="s">
        <v>1</v>
      </c>
      <c r="C14" s="17">
        <v>185</v>
      </c>
      <c r="D14" s="17">
        <v>178</v>
      </c>
      <c r="E14" s="17">
        <v>207</v>
      </c>
      <c r="F14" s="17">
        <v>182</v>
      </c>
      <c r="G14" s="17">
        <v>147</v>
      </c>
      <c r="H14" s="17">
        <v>83</v>
      </c>
      <c r="I14" s="17">
        <v>96</v>
      </c>
      <c r="J14" s="17">
        <v>111</v>
      </c>
      <c r="K14" s="17">
        <v>175</v>
      </c>
      <c r="L14" s="17">
        <v>223</v>
      </c>
      <c r="M14" s="17">
        <v>282</v>
      </c>
      <c r="N14" s="17">
        <v>172</v>
      </c>
      <c r="O14" s="3">
        <f t="shared" si="0"/>
        <v>2041</v>
      </c>
      <c r="P14" s="12"/>
      <c r="Q14" s="42"/>
    </row>
    <row r="15" spans="1:17" x14ac:dyDescent="0.25">
      <c r="A15" s="37" t="s">
        <v>28</v>
      </c>
      <c r="B15" s="18" t="s">
        <v>3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3">
        <f t="shared" si="0"/>
        <v>0</v>
      </c>
      <c r="P15" s="12"/>
      <c r="Q15" s="42"/>
    </row>
    <row r="16" spans="1:17" x14ac:dyDescent="0.25">
      <c r="A16" s="35" t="s">
        <v>29</v>
      </c>
      <c r="B16" s="20" t="s">
        <v>2</v>
      </c>
      <c r="C16" s="21">
        <v>68</v>
      </c>
      <c r="D16" s="21">
        <v>40</v>
      </c>
      <c r="E16" s="21">
        <v>38</v>
      </c>
      <c r="F16" s="21">
        <v>28</v>
      </c>
      <c r="G16" s="21">
        <v>42</v>
      </c>
      <c r="H16" s="21">
        <v>37</v>
      </c>
      <c r="I16" s="21">
        <v>34</v>
      </c>
      <c r="J16" s="21">
        <v>34</v>
      </c>
      <c r="K16" s="21">
        <v>39</v>
      </c>
      <c r="L16" s="21">
        <v>40</v>
      </c>
      <c r="M16" s="21">
        <v>32</v>
      </c>
      <c r="N16" s="21">
        <v>40</v>
      </c>
      <c r="O16" s="22">
        <f t="shared" si="0"/>
        <v>472</v>
      </c>
      <c r="P16" s="12"/>
      <c r="Q16" s="41"/>
    </row>
    <row r="17" spans="1:17" x14ac:dyDescent="0.25">
      <c r="A17" s="36" t="s">
        <v>29</v>
      </c>
      <c r="B17" s="19" t="s">
        <v>1</v>
      </c>
      <c r="C17" s="17">
        <v>130</v>
      </c>
      <c r="D17" s="17">
        <v>157</v>
      </c>
      <c r="E17" s="17">
        <v>148</v>
      </c>
      <c r="F17" s="17">
        <v>148</v>
      </c>
      <c r="G17" s="17">
        <v>137</v>
      </c>
      <c r="H17" s="17">
        <v>86</v>
      </c>
      <c r="I17" s="17">
        <v>127</v>
      </c>
      <c r="J17" s="17">
        <v>97</v>
      </c>
      <c r="K17" s="17">
        <v>159</v>
      </c>
      <c r="L17" s="17">
        <v>241</v>
      </c>
      <c r="M17" s="17">
        <v>223</v>
      </c>
      <c r="N17" s="17">
        <v>190</v>
      </c>
      <c r="O17" s="3">
        <f t="shared" si="0"/>
        <v>1843</v>
      </c>
      <c r="P17" s="12"/>
      <c r="Q17" s="42"/>
    </row>
    <row r="18" spans="1:17" x14ac:dyDescent="0.25">
      <c r="A18" s="37" t="s">
        <v>29</v>
      </c>
      <c r="B18" s="23" t="s">
        <v>3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5">
        <f t="shared" si="0"/>
        <v>0</v>
      </c>
      <c r="P18" s="12"/>
      <c r="Q18" s="42"/>
    </row>
    <row r="19" spans="1:17" x14ac:dyDescent="0.25">
      <c r="A19" s="36" t="s">
        <v>30</v>
      </c>
      <c r="B19" s="11" t="s">
        <v>2</v>
      </c>
      <c r="C19" s="9">
        <v>19</v>
      </c>
      <c r="D19" s="9">
        <v>23</v>
      </c>
      <c r="E19" s="9">
        <v>30</v>
      </c>
      <c r="F19" s="9">
        <v>25</v>
      </c>
      <c r="G19" s="9">
        <v>31</v>
      </c>
      <c r="H19" s="9">
        <v>22</v>
      </c>
      <c r="I19" s="9">
        <v>23</v>
      </c>
      <c r="J19" s="9">
        <v>14</v>
      </c>
      <c r="K19" s="9">
        <v>25</v>
      </c>
      <c r="L19" s="9">
        <v>18</v>
      </c>
      <c r="M19" s="9">
        <v>15</v>
      </c>
      <c r="N19" s="9">
        <v>19</v>
      </c>
      <c r="O19" s="3">
        <f t="shared" si="0"/>
        <v>264</v>
      </c>
      <c r="P19" s="12"/>
      <c r="Q19" s="41"/>
    </row>
    <row r="20" spans="1:17" x14ac:dyDescent="0.25">
      <c r="A20" s="36" t="s">
        <v>30</v>
      </c>
      <c r="B20" s="19" t="s">
        <v>1</v>
      </c>
      <c r="C20" s="17">
        <v>102</v>
      </c>
      <c r="D20" s="17">
        <v>117</v>
      </c>
      <c r="E20" s="17">
        <v>194</v>
      </c>
      <c r="F20" s="17">
        <v>181</v>
      </c>
      <c r="G20" s="17">
        <v>117</v>
      </c>
      <c r="H20" s="17">
        <v>139</v>
      </c>
      <c r="I20" s="17">
        <v>82</v>
      </c>
      <c r="J20" s="17">
        <v>75</v>
      </c>
      <c r="K20" s="17">
        <v>151</v>
      </c>
      <c r="L20" s="17">
        <v>159</v>
      </c>
      <c r="M20" s="17">
        <v>216</v>
      </c>
      <c r="N20" s="17">
        <v>195</v>
      </c>
      <c r="O20" s="3">
        <f t="shared" si="0"/>
        <v>1728</v>
      </c>
      <c r="P20" s="12"/>
      <c r="Q20" s="42"/>
    </row>
    <row r="21" spans="1:17" x14ac:dyDescent="0.25">
      <c r="A21" s="36" t="s">
        <v>30</v>
      </c>
      <c r="B21" s="18" t="s">
        <v>3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3">
        <f t="shared" si="0"/>
        <v>0</v>
      </c>
      <c r="P21" s="12"/>
      <c r="Q21" s="42"/>
    </row>
    <row r="22" spans="1:17" x14ac:dyDescent="0.25">
      <c r="A22" s="35" t="s">
        <v>31</v>
      </c>
      <c r="B22" s="20" t="s">
        <v>2</v>
      </c>
      <c r="C22" s="21">
        <v>31</v>
      </c>
      <c r="D22" s="21">
        <v>12</v>
      </c>
      <c r="E22" s="21">
        <v>36</v>
      </c>
      <c r="F22" s="21">
        <v>46</v>
      </c>
      <c r="G22" s="21">
        <v>22</v>
      </c>
      <c r="H22" s="21">
        <v>24</v>
      </c>
      <c r="I22" s="21">
        <v>16</v>
      </c>
      <c r="J22" s="21">
        <v>7</v>
      </c>
      <c r="K22" s="21">
        <v>25</v>
      </c>
      <c r="L22" s="21">
        <v>11</v>
      </c>
      <c r="M22" s="21">
        <v>12</v>
      </c>
      <c r="N22" s="21">
        <v>6</v>
      </c>
      <c r="O22" s="22">
        <f t="shared" si="0"/>
        <v>248</v>
      </c>
      <c r="P22" s="12"/>
      <c r="Q22" s="41"/>
    </row>
    <row r="23" spans="1:17" x14ac:dyDescent="0.25">
      <c r="A23" s="36" t="s">
        <v>31</v>
      </c>
      <c r="B23" s="19" t="s">
        <v>1</v>
      </c>
      <c r="C23" s="17">
        <v>139</v>
      </c>
      <c r="D23" s="17">
        <v>77</v>
      </c>
      <c r="E23" s="17">
        <v>109</v>
      </c>
      <c r="F23" s="17">
        <v>61</v>
      </c>
      <c r="G23" s="17">
        <v>80</v>
      </c>
      <c r="H23" s="17">
        <v>71</v>
      </c>
      <c r="I23" s="17">
        <v>41</v>
      </c>
      <c r="J23" s="17">
        <v>17</v>
      </c>
      <c r="K23" s="17">
        <v>78</v>
      </c>
      <c r="L23" s="17">
        <v>62</v>
      </c>
      <c r="M23" s="17">
        <v>94</v>
      </c>
      <c r="N23" s="17">
        <v>90</v>
      </c>
      <c r="O23" s="3">
        <f t="shared" si="0"/>
        <v>919</v>
      </c>
      <c r="P23" s="12"/>
      <c r="Q23" s="42"/>
    </row>
    <row r="24" spans="1:17" x14ac:dyDescent="0.25">
      <c r="A24" s="37" t="s">
        <v>31</v>
      </c>
      <c r="B24" s="23" t="s">
        <v>3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5">
        <f t="shared" si="0"/>
        <v>0</v>
      </c>
      <c r="P24" s="12"/>
      <c r="Q24" s="42"/>
    </row>
    <row r="25" spans="1:17" x14ac:dyDescent="0.25">
      <c r="A25" s="36" t="s">
        <v>33</v>
      </c>
      <c r="B25" s="11" t="s">
        <v>2</v>
      </c>
      <c r="C25" s="9">
        <v>0</v>
      </c>
      <c r="D25" s="9">
        <v>0</v>
      </c>
      <c r="E25" s="9">
        <v>0</v>
      </c>
      <c r="F25" s="9">
        <v>0</v>
      </c>
      <c r="G25" s="9">
        <v>369</v>
      </c>
      <c r="H25" s="9">
        <v>224</v>
      </c>
      <c r="I25" s="9">
        <v>97</v>
      </c>
      <c r="J25" s="9">
        <v>75</v>
      </c>
      <c r="K25" s="9">
        <v>46</v>
      </c>
      <c r="L25" s="9">
        <v>78</v>
      </c>
      <c r="M25" s="9">
        <v>70</v>
      </c>
      <c r="N25" s="9">
        <v>61</v>
      </c>
      <c r="O25" s="3">
        <f t="shared" si="0"/>
        <v>1020</v>
      </c>
      <c r="P25" s="12"/>
      <c r="Q25" s="41"/>
    </row>
    <row r="26" spans="1:17" x14ac:dyDescent="0.25">
      <c r="A26" s="36" t="s">
        <v>33</v>
      </c>
      <c r="B26" s="19" t="s">
        <v>1</v>
      </c>
      <c r="C26" s="17">
        <v>0</v>
      </c>
      <c r="D26" s="17">
        <v>0</v>
      </c>
      <c r="E26" s="17">
        <v>0</v>
      </c>
      <c r="F26" s="17">
        <v>0</v>
      </c>
      <c r="G26" s="17">
        <v>275</v>
      </c>
      <c r="H26" s="17">
        <v>411</v>
      </c>
      <c r="I26" s="17">
        <v>506</v>
      </c>
      <c r="J26" s="17">
        <v>316</v>
      </c>
      <c r="K26" s="17">
        <v>632</v>
      </c>
      <c r="L26" s="17">
        <v>924</v>
      </c>
      <c r="M26" s="17">
        <v>1129</v>
      </c>
      <c r="N26" s="17">
        <v>780</v>
      </c>
      <c r="O26" s="3">
        <f t="shared" ref="O26:O28" si="1">SUM(C26:N26)</f>
        <v>4973</v>
      </c>
      <c r="P26" s="12"/>
      <c r="Q26" s="42"/>
    </row>
    <row r="27" spans="1:17" x14ac:dyDescent="0.25">
      <c r="A27" s="36" t="s">
        <v>33</v>
      </c>
      <c r="B27" s="18" t="s">
        <v>3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40</v>
      </c>
      <c r="I27" s="15">
        <v>4</v>
      </c>
      <c r="J27" s="15">
        <v>7</v>
      </c>
      <c r="K27" s="15">
        <v>8</v>
      </c>
      <c r="L27" s="15">
        <v>8</v>
      </c>
      <c r="M27" s="15">
        <v>16</v>
      </c>
      <c r="N27" s="15">
        <v>24</v>
      </c>
      <c r="O27" s="3">
        <f t="shared" si="1"/>
        <v>107</v>
      </c>
      <c r="P27" s="12"/>
      <c r="Q27" s="42"/>
    </row>
    <row r="28" spans="1:17" x14ac:dyDescent="0.25">
      <c r="A28" s="35" t="s">
        <v>34</v>
      </c>
      <c r="B28" s="20" t="s">
        <v>2</v>
      </c>
      <c r="C28" s="21">
        <v>0</v>
      </c>
      <c r="D28" s="21">
        <v>0</v>
      </c>
      <c r="E28" s="21">
        <v>189</v>
      </c>
      <c r="F28" s="21">
        <v>111</v>
      </c>
      <c r="G28" s="21">
        <v>132</v>
      </c>
      <c r="H28" s="21">
        <v>65</v>
      </c>
      <c r="I28" s="21">
        <v>91</v>
      </c>
      <c r="J28" s="21">
        <v>71</v>
      </c>
      <c r="K28" s="21">
        <v>67</v>
      </c>
      <c r="L28" s="21">
        <v>96</v>
      </c>
      <c r="M28" s="21">
        <v>90</v>
      </c>
      <c r="N28" s="21">
        <v>79</v>
      </c>
      <c r="O28" s="22">
        <f t="shared" si="1"/>
        <v>991</v>
      </c>
      <c r="P28" s="12"/>
      <c r="Q28" s="41"/>
    </row>
    <row r="29" spans="1:17" x14ac:dyDescent="0.25">
      <c r="A29" s="36" t="s">
        <v>34</v>
      </c>
      <c r="B29" s="19" t="s">
        <v>1</v>
      </c>
      <c r="C29" s="17">
        <v>0</v>
      </c>
      <c r="D29" s="17">
        <v>0</v>
      </c>
      <c r="E29" s="17">
        <v>550</v>
      </c>
      <c r="F29" s="17">
        <v>404</v>
      </c>
      <c r="G29" s="17">
        <v>266</v>
      </c>
      <c r="H29" s="17">
        <v>226</v>
      </c>
      <c r="I29" s="17">
        <v>170</v>
      </c>
      <c r="J29" s="17">
        <v>228</v>
      </c>
      <c r="K29" s="17">
        <v>250</v>
      </c>
      <c r="L29" s="17">
        <v>457</v>
      </c>
      <c r="M29" s="17">
        <v>409</v>
      </c>
      <c r="N29" s="17">
        <v>300</v>
      </c>
      <c r="O29" s="3">
        <f>SUM(C29:N29)</f>
        <v>3260</v>
      </c>
      <c r="P29" s="12"/>
      <c r="Q29" s="42"/>
    </row>
    <row r="30" spans="1:17" x14ac:dyDescent="0.25">
      <c r="A30" s="37" t="s">
        <v>34</v>
      </c>
      <c r="B30" s="23" t="s">
        <v>3</v>
      </c>
      <c r="C30" s="24">
        <v>0</v>
      </c>
      <c r="D30" s="24">
        <v>0</v>
      </c>
      <c r="E30" s="24">
        <v>12</v>
      </c>
      <c r="F30" s="24">
        <v>3</v>
      </c>
      <c r="G30" s="24">
        <v>5</v>
      </c>
      <c r="H30" s="24">
        <v>0</v>
      </c>
      <c r="I30" s="24">
        <v>6</v>
      </c>
      <c r="J30" s="24">
        <v>0</v>
      </c>
      <c r="K30" s="24">
        <v>3</v>
      </c>
      <c r="L30" s="24">
        <v>2</v>
      </c>
      <c r="M30" s="24">
        <v>7</v>
      </c>
      <c r="N30" s="24">
        <v>5</v>
      </c>
      <c r="O30" s="25">
        <f t="shared" ref="O30:O31" si="2">SUM(C30:N30)</f>
        <v>43</v>
      </c>
      <c r="P30" s="12"/>
      <c r="Q30" s="42"/>
    </row>
    <row r="31" spans="1:17" x14ac:dyDescent="0.25">
      <c r="A31" s="36" t="s">
        <v>35</v>
      </c>
      <c r="B31" s="11" t="s">
        <v>2</v>
      </c>
      <c r="C31" s="9">
        <v>0</v>
      </c>
      <c r="D31" s="9">
        <v>4</v>
      </c>
      <c r="E31" s="9">
        <v>6</v>
      </c>
      <c r="F31" s="9">
        <v>50</v>
      </c>
      <c r="G31" s="9">
        <v>76</v>
      </c>
      <c r="H31" s="9">
        <v>64</v>
      </c>
      <c r="I31" s="9">
        <v>45</v>
      </c>
      <c r="J31" s="9">
        <v>24</v>
      </c>
      <c r="K31" s="9">
        <v>22</v>
      </c>
      <c r="L31" s="9">
        <v>32</v>
      </c>
      <c r="M31" s="9">
        <v>46</v>
      </c>
      <c r="N31" s="9">
        <v>46</v>
      </c>
      <c r="O31" s="3">
        <f t="shared" si="2"/>
        <v>415</v>
      </c>
      <c r="P31" s="12"/>
      <c r="Q31" s="38">
        <v>7</v>
      </c>
    </row>
    <row r="32" spans="1:17" x14ac:dyDescent="0.25">
      <c r="A32" s="36" t="s">
        <v>35</v>
      </c>
      <c r="B32" s="19" t="s">
        <v>1</v>
      </c>
      <c r="C32" s="17">
        <v>0</v>
      </c>
      <c r="D32" s="17">
        <v>81</v>
      </c>
      <c r="E32" s="17">
        <v>156</v>
      </c>
      <c r="F32" s="17">
        <v>113</v>
      </c>
      <c r="G32" s="17">
        <v>129</v>
      </c>
      <c r="H32" s="17">
        <v>41</v>
      </c>
      <c r="I32" s="17">
        <v>44</v>
      </c>
      <c r="J32" s="17">
        <v>52</v>
      </c>
      <c r="K32" s="17">
        <v>87</v>
      </c>
      <c r="L32" s="17">
        <v>144</v>
      </c>
      <c r="M32" s="17">
        <v>154</v>
      </c>
      <c r="N32" s="17">
        <v>105</v>
      </c>
      <c r="O32" s="3">
        <f t="shared" ref="O32:O34" si="3">SUM(C32:N32)</f>
        <v>1106</v>
      </c>
      <c r="P32" s="12"/>
      <c r="Q32" s="39"/>
    </row>
    <row r="33" spans="1:17" x14ac:dyDescent="0.25">
      <c r="A33" s="36" t="s">
        <v>35</v>
      </c>
      <c r="B33" s="18" t="s">
        <v>3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3</v>
      </c>
      <c r="I33" s="15">
        <v>0</v>
      </c>
      <c r="J33" s="15">
        <v>8</v>
      </c>
      <c r="K33" s="15">
        <v>6</v>
      </c>
      <c r="L33" s="15">
        <v>11</v>
      </c>
      <c r="M33" s="15">
        <v>5</v>
      </c>
      <c r="N33" s="15">
        <v>1</v>
      </c>
      <c r="O33" s="3">
        <f t="shared" si="3"/>
        <v>34</v>
      </c>
      <c r="P33" s="12"/>
      <c r="Q33" s="39"/>
    </row>
    <row r="34" spans="1:17" x14ac:dyDescent="0.25">
      <c r="A34" s="35" t="s">
        <v>36</v>
      </c>
      <c r="B34" s="20" t="s">
        <v>2</v>
      </c>
      <c r="C34" s="21">
        <v>0</v>
      </c>
      <c r="D34" s="21">
        <v>6</v>
      </c>
      <c r="E34" s="21">
        <v>12</v>
      </c>
      <c r="F34" s="21">
        <v>29</v>
      </c>
      <c r="G34" s="21">
        <v>43</v>
      </c>
      <c r="H34" s="21">
        <v>18</v>
      </c>
      <c r="I34" s="21">
        <v>14</v>
      </c>
      <c r="J34" s="21">
        <v>12</v>
      </c>
      <c r="K34" s="21">
        <v>7</v>
      </c>
      <c r="L34" s="21">
        <v>14</v>
      </c>
      <c r="M34" s="21">
        <v>18</v>
      </c>
      <c r="N34" s="21">
        <v>23</v>
      </c>
      <c r="O34" s="22">
        <f t="shared" si="3"/>
        <v>196</v>
      </c>
      <c r="P34" s="12"/>
      <c r="Q34" s="38">
        <v>1</v>
      </c>
    </row>
    <row r="35" spans="1:17" x14ac:dyDescent="0.25">
      <c r="A35" s="36" t="s">
        <v>36</v>
      </c>
      <c r="B35" s="19" t="s">
        <v>1</v>
      </c>
      <c r="C35" s="17">
        <v>0</v>
      </c>
      <c r="D35" s="17">
        <v>133</v>
      </c>
      <c r="E35" s="17">
        <v>338</v>
      </c>
      <c r="F35" s="17">
        <v>436</v>
      </c>
      <c r="G35" s="17">
        <v>345</v>
      </c>
      <c r="H35" s="17">
        <v>244</v>
      </c>
      <c r="I35" s="17">
        <v>134</v>
      </c>
      <c r="J35" s="17">
        <v>179</v>
      </c>
      <c r="K35" s="17">
        <v>207</v>
      </c>
      <c r="L35" s="17">
        <v>306</v>
      </c>
      <c r="M35" s="17">
        <v>386</v>
      </c>
      <c r="N35" s="17">
        <v>353</v>
      </c>
      <c r="O35" s="3">
        <f t="shared" ref="O35:O40" si="4">SUM(C35:N35)</f>
        <v>3061</v>
      </c>
      <c r="P35" s="12"/>
      <c r="Q35" s="39"/>
    </row>
    <row r="36" spans="1:17" x14ac:dyDescent="0.25">
      <c r="A36" s="37" t="s">
        <v>36</v>
      </c>
      <c r="B36" s="23" t="s">
        <v>3</v>
      </c>
      <c r="C36" s="24">
        <v>0</v>
      </c>
      <c r="D36" s="24">
        <v>0</v>
      </c>
      <c r="E36" s="24">
        <v>0</v>
      </c>
      <c r="F36" s="24">
        <v>0</v>
      </c>
      <c r="G36" s="24">
        <v>1</v>
      </c>
      <c r="H36" s="24">
        <v>23</v>
      </c>
      <c r="I36" s="24">
        <v>3</v>
      </c>
      <c r="J36" s="24">
        <v>11</v>
      </c>
      <c r="K36" s="24">
        <v>2</v>
      </c>
      <c r="L36" s="24">
        <v>1</v>
      </c>
      <c r="M36" s="24">
        <v>0</v>
      </c>
      <c r="N36" s="24">
        <v>0</v>
      </c>
      <c r="O36" s="25">
        <f t="shared" si="4"/>
        <v>41</v>
      </c>
      <c r="P36" s="12"/>
      <c r="Q36" s="39"/>
    </row>
    <row r="37" spans="1:17" x14ac:dyDescent="0.25">
      <c r="A37" s="36" t="s">
        <v>37</v>
      </c>
      <c r="B37" s="11" t="s">
        <v>2</v>
      </c>
      <c r="C37" s="9">
        <v>0</v>
      </c>
      <c r="D37" s="9">
        <v>14</v>
      </c>
      <c r="E37" s="9">
        <v>18</v>
      </c>
      <c r="F37" s="9">
        <v>25</v>
      </c>
      <c r="G37" s="9">
        <v>14</v>
      </c>
      <c r="H37" s="9">
        <v>12</v>
      </c>
      <c r="I37" s="9">
        <v>5</v>
      </c>
      <c r="J37" s="9">
        <v>8</v>
      </c>
      <c r="K37" s="9">
        <v>5</v>
      </c>
      <c r="L37" s="9">
        <v>9</v>
      </c>
      <c r="M37" s="9">
        <v>3</v>
      </c>
      <c r="N37" s="9">
        <v>11</v>
      </c>
      <c r="O37" s="3">
        <f t="shared" si="4"/>
        <v>124</v>
      </c>
      <c r="P37" s="12"/>
      <c r="Q37" s="38">
        <v>3</v>
      </c>
    </row>
    <row r="38" spans="1:17" x14ac:dyDescent="0.25">
      <c r="A38" s="36" t="s">
        <v>37</v>
      </c>
      <c r="B38" s="19" t="s">
        <v>1</v>
      </c>
      <c r="C38" s="17">
        <v>0</v>
      </c>
      <c r="D38" s="17">
        <v>117</v>
      </c>
      <c r="E38" s="17">
        <v>289</v>
      </c>
      <c r="F38" s="17">
        <v>155</v>
      </c>
      <c r="G38" s="17">
        <v>117</v>
      </c>
      <c r="H38" s="17">
        <v>129</v>
      </c>
      <c r="I38" s="17">
        <v>109</v>
      </c>
      <c r="J38" s="17">
        <v>125</v>
      </c>
      <c r="K38" s="17">
        <v>203</v>
      </c>
      <c r="L38" s="17">
        <v>242</v>
      </c>
      <c r="M38" s="17">
        <v>286</v>
      </c>
      <c r="N38" s="17">
        <v>210</v>
      </c>
      <c r="O38" s="3">
        <f t="shared" si="4"/>
        <v>1982</v>
      </c>
      <c r="P38" s="12"/>
      <c r="Q38" s="39"/>
    </row>
    <row r="39" spans="1:17" x14ac:dyDescent="0.25">
      <c r="A39" s="36" t="s">
        <v>37</v>
      </c>
      <c r="B39" s="18" t="s">
        <v>3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19</v>
      </c>
      <c r="I39" s="15">
        <v>2</v>
      </c>
      <c r="J39" s="15">
        <v>0</v>
      </c>
      <c r="K39" s="15">
        <v>3</v>
      </c>
      <c r="L39" s="15">
        <v>4</v>
      </c>
      <c r="M39" s="15">
        <v>10</v>
      </c>
      <c r="N39" s="15">
        <v>1</v>
      </c>
      <c r="O39" s="3">
        <f t="shared" si="4"/>
        <v>39</v>
      </c>
      <c r="P39" s="12"/>
      <c r="Q39" s="39"/>
    </row>
    <row r="40" spans="1:17" x14ac:dyDescent="0.25">
      <c r="A40" s="35" t="s">
        <v>38</v>
      </c>
      <c r="B40" s="20" t="s">
        <v>2</v>
      </c>
      <c r="C40" s="21">
        <v>0</v>
      </c>
      <c r="D40" s="21">
        <v>19</v>
      </c>
      <c r="E40" s="21">
        <v>12</v>
      </c>
      <c r="F40" s="21">
        <v>17</v>
      </c>
      <c r="G40" s="21">
        <v>13</v>
      </c>
      <c r="H40" s="21">
        <v>16</v>
      </c>
      <c r="I40" s="21">
        <v>6</v>
      </c>
      <c r="J40" s="21">
        <v>6</v>
      </c>
      <c r="K40" s="21">
        <v>7</v>
      </c>
      <c r="L40" s="21">
        <v>8</v>
      </c>
      <c r="M40" s="21">
        <v>15</v>
      </c>
      <c r="N40" s="21">
        <v>55</v>
      </c>
      <c r="O40" s="22">
        <f t="shared" si="4"/>
        <v>174</v>
      </c>
      <c r="P40" s="12"/>
      <c r="Q40" s="38">
        <v>1</v>
      </c>
    </row>
    <row r="41" spans="1:17" x14ac:dyDescent="0.25">
      <c r="A41" s="36" t="s">
        <v>38</v>
      </c>
      <c r="B41" s="19" t="s">
        <v>1</v>
      </c>
      <c r="C41" s="17">
        <v>0</v>
      </c>
      <c r="D41" s="17">
        <v>62</v>
      </c>
      <c r="E41" s="17">
        <v>160</v>
      </c>
      <c r="F41" s="17">
        <v>98</v>
      </c>
      <c r="G41" s="17">
        <v>113</v>
      </c>
      <c r="H41" s="17">
        <v>61</v>
      </c>
      <c r="I41" s="17">
        <v>58</v>
      </c>
      <c r="J41" s="17">
        <v>42</v>
      </c>
      <c r="K41" s="17">
        <v>72</v>
      </c>
      <c r="L41" s="17">
        <v>106</v>
      </c>
      <c r="M41" s="17">
        <v>100</v>
      </c>
      <c r="N41" s="17">
        <v>103</v>
      </c>
      <c r="O41" s="3">
        <f t="shared" ref="O41:O43" si="5">SUM(C41:N41)</f>
        <v>975</v>
      </c>
      <c r="P41" s="12"/>
      <c r="Q41" s="39"/>
    </row>
    <row r="42" spans="1:17" x14ac:dyDescent="0.25">
      <c r="A42" s="37" t="s">
        <v>38</v>
      </c>
      <c r="B42" s="23" t="s">
        <v>3</v>
      </c>
      <c r="C42" s="24">
        <v>0</v>
      </c>
      <c r="D42" s="24">
        <v>0</v>
      </c>
      <c r="E42" s="24">
        <v>0</v>
      </c>
      <c r="F42" s="24">
        <v>1</v>
      </c>
      <c r="G42" s="24">
        <v>0</v>
      </c>
      <c r="H42" s="24">
        <v>21</v>
      </c>
      <c r="I42" s="24">
        <v>1</v>
      </c>
      <c r="J42" s="24">
        <v>0</v>
      </c>
      <c r="K42" s="24">
        <v>0</v>
      </c>
      <c r="L42" s="24">
        <v>1</v>
      </c>
      <c r="M42" s="24">
        <v>0</v>
      </c>
      <c r="N42" s="24">
        <v>1</v>
      </c>
      <c r="O42" s="25">
        <f t="shared" si="5"/>
        <v>25</v>
      </c>
      <c r="P42" s="12"/>
      <c r="Q42" s="39"/>
    </row>
    <row r="43" spans="1:17" x14ac:dyDescent="0.25">
      <c r="A43" s="36" t="s">
        <v>39</v>
      </c>
      <c r="B43" s="11" t="s">
        <v>2</v>
      </c>
      <c r="C43" s="9">
        <v>0</v>
      </c>
      <c r="D43" s="9">
        <v>12</v>
      </c>
      <c r="E43" s="9">
        <v>8</v>
      </c>
      <c r="F43" s="9">
        <v>11</v>
      </c>
      <c r="G43" s="9">
        <v>20</v>
      </c>
      <c r="H43" s="9">
        <v>14</v>
      </c>
      <c r="I43" s="9">
        <v>7</v>
      </c>
      <c r="J43" s="9">
        <v>6</v>
      </c>
      <c r="K43" s="9">
        <v>8</v>
      </c>
      <c r="L43" s="9">
        <v>6</v>
      </c>
      <c r="M43" s="9">
        <v>9</v>
      </c>
      <c r="N43" s="9">
        <v>13</v>
      </c>
      <c r="O43" s="3">
        <f t="shared" si="5"/>
        <v>114</v>
      </c>
      <c r="P43" s="12"/>
      <c r="Q43" s="38">
        <v>2</v>
      </c>
    </row>
    <row r="44" spans="1:17" x14ac:dyDescent="0.25">
      <c r="A44" s="36" t="s">
        <v>39</v>
      </c>
      <c r="B44" s="19" t="s">
        <v>1</v>
      </c>
      <c r="C44" s="17">
        <v>0</v>
      </c>
      <c r="D44" s="17">
        <v>14</v>
      </c>
      <c r="E44" s="17">
        <v>75</v>
      </c>
      <c r="F44" s="17">
        <v>51</v>
      </c>
      <c r="G44" s="17">
        <v>28</v>
      </c>
      <c r="H44" s="17">
        <v>16</v>
      </c>
      <c r="I44" s="17">
        <v>21</v>
      </c>
      <c r="J44" s="17">
        <v>13</v>
      </c>
      <c r="K44" s="17">
        <v>30</v>
      </c>
      <c r="L44" s="17">
        <v>78</v>
      </c>
      <c r="M44" s="17">
        <v>58</v>
      </c>
      <c r="N44" s="17">
        <v>19</v>
      </c>
      <c r="O44" s="3">
        <f t="shared" ref="O44:O46" si="6">SUM(C44:N44)</f>
        <v>403</v>
      </c>
      <c r="P44" s="12"/>
      <c r="Q44" s="39"/>
    </row>
    <row r="45" spans="1:17" x14ac:dyDescent="0.25">
      <c r="A45" s="36" t="s">
        <v>39</v>
      </c>
      <c r="B45" s="18" t="s">
        <v>3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35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3">
        <f t="shared" si="6"/>
        <v>35</v>
      </c>
      <c r="P45" s="12"/>
      <c r="Q45" s="39"/>
    </row>
    <row r="46" spans="1:17" x14ac:dyDescent="0.25">
      <c r="A46" s="35" t="s">
        <v>40</v>
      </c>
      <c r="B46" s="20" t="s">
        <v>2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418</v>
      </c>
      <c r="I46" s="21">
        <v>387</v>
      </c>
      <c r="J46" s="21">
        <v>614</v>
      </c>
      <c r="K46" s="21">
        <v>189</v>
      </c>
      <c r="L46" s="21">
        <v>194</v>
      </c>
      <c r="M46" s="21">
        <v>162</v>
      </c>
      <c r="N46" s="21">
        <v>127</v>
      </c>
      <c r="O46" s="22">
        <f t="shared" si="6"/>
        <v>2091</v>
      </c>
      <c r="P46" s="13"/>
      <c r="Q46" s="41"/>
    </row>
    <row r="47" spans="1:17" x14ac:dyDescent="0.25">
      <c r="A47" s="36" t="s">
        <v>40</v>
      </c>
      <c r="B47" s="19" t="s">
        <v>1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103</v>
      </c>
      <c r="I47" s="17">
        <v>230</v>
      </c>
      <c r="J47" s="17">
        <v>383</v>
      </c>
      <c r="K47" s="17">
        <v>507</v>
      </c>
      <c r="L47" s="17">
        <v>351</v>
      </c>
      <c r="M47" s="17">
        <v>503</v>
      </c>
      <c r="N47" s="17">
        <v>280</v>
      </c>
      <c r="O47" s="3">
        <f t="shared" ref="O47:O49" si="7">SUM(C47:N47)</f>
        <v>2357</v>
      </c>
      <c r="P47" s="12"/>
      <c r="Q47" s="42"/>
    </row>
    <row r="48" spans="1:17" x14ac:dyDescent="0.25">
      <c r="A48" s="37" t="s">
        <v>40</v>
      </c>
      <c r="B48" s="23" t="s">
        <v>3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5">
        <f t="shared" si="7"/>
        <v>0</v>
      </c>
      <c r="P48" s="12"/>
      <c r="Q48" s="42"/>
    </row>
    <row r="49" spans="1:17" x14ac:dyDescent="0.25">
      <c r="A49" s="36" t="s">
        <v>41</v>
      </c>
      <c r="B49" s="11" t="s">
        <v>2</v>
      </c>
      <c r="C49" s="9">
        <v>0</v>
      </c>
      <c r="D49" s="9">
        <v>9</v>
      </c>
      <c r="E49" s="9">
        <v>10</v>
      </c>
      <c r="F49" s="9">
        <v>16</v>
      </c>
      <c r="G49" s="9">
        <v>21</v>
      </c>
      <c r="H49" s="9">
        <v>21</v>
      </c>
      <c r="I49" s="9">
        <v>7</v>
      </c>
      <c r="J49" s="9">
        <v>6</v>
      </c>
      <c r="K49" s="9">
        <v>6</v>
      </c>
      <c r="L49" s="9">
        <v>11</v>
      </c>
      <c r="M49" s="9">
        <v>27</v>
      </c>
      <c r="N49" s="9">
        <v>11</v>
      </c>
      <c r="O49" s="3">
        <f t="shared" si="7"/>
        <v>145</v>
      </c>
      <c r="P49" s="12"/>
      <c r="Q49" s="38">
        <v>1</v>
      </c>
    </row>
    <row r="50" spans="1:17" x14ac:dyDescent="0.25">
      <c r="A50" s="36" t="s">
        <v>41</v>
      </c>
      <c r="B50" s="19" t="s">
        <v>1</v>
      </c>
      <c r="C50" s="17">
        <v>0</v>
      </c>
      <c r="D50" s="17">
        <v>139</v>
      </c>
      <c r="E50" s="17">
        <v>263</v>
      </c>
      <c r="F50" s="17">
        <v>277</v>
      </c>
      <c r="G50" s="17">
        <v>235</v>
      </c>
      <c r="H50" s="17">
        <v>152</v>
      </c>
      <c r="I50" s="17">
        <v>174</v>
      </c>
      <c r="J50" s="17">
        <v>375</v>
      </c>
      <c r="K50" s="17">
        <v>371</v>
      </c>
      <c r="L50" s="17">
        <v>433</v>
      </c>
      <c r="M50" s="17">
        <v>381</v>
      </c>
      <c r="N50" s="17">
        <v>381</v>
      </c>
      <c r="O50" s="3">
        <f t="shared" ref="O50:O52" si="8">SUM(C50:N50)</f>
        <v>3181</v>
      </c>
      <c r="P50" s="12"/>
      <c r="Q50" s="39"/>
    </row>
    <row r="51" spans="1:17" x14ac:dyDescent="0.25">
      <c r="A51" s="36" t="s">
        <v>41</v>
      </c>
      <c r="B51" s="18" t="s">
        <v>3</v>
      </c>
      <c r="C51" s="15">
        <v>0</v>
      </c>
      <c r="D51" s="15">
        <v>0</v>
      </c>
      <c r="E51" s="15">
        <v>0</v>
      </c>
      <c r="F51" s="15">
        <v>1</v>
      </c>
      <c r="G51" s="15">
        <v>2</v>
      </c>
      <c r="H51" s="15">
        <v>7</v>
      </c>
      <c r="I51" s="15">
        <v>16</v>
      </c>
      <c r="J51" s="15">
        <v>12</v>
      </c>
      <c r="K51" s="15">
        <v>2</v>
      </c>
      <c r="L51" s="15">
        <v>13</v>
      </c>
      <c r="M51" s="15">
        <v>2</v>
      </c>
      <c r="N51" s="15">
        <v>5</v>
      </c>
      <c r="O51" s="3">
        <f t="shared" si="8"/>
        <v>60</v>
      </c>
      <c r="P51" s="12"/>
      <c r="Q51" s="39"/>
    </row>
    <row r="52" spans="1:17" x14ac:dyDescent="0.25">
      <c r="A52" s="35" t="s">
        <v>42</v>
      </c>
      <c r="B52" s="20" t="s">
        <v>2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289</v>
      </c>
      <c r="M52" s="21">
        <v>57</v>
      </c>
      <c r="N52" s="21">
        <v>40</v>
      </c>
      <c r="O52" s="22">
        <f t="shared" si="8"/>
        <v>386</v>
      </c>
      <c r="P52" s="12"/>
      <c r="Q52" s="41"/>
    </row>
    <row r="53" spans="1:17" x14ac:dyDescent="0.25">
      <c r="A53" s="36" t="s">
        <v>42</v>
      </c>
      <c r="B53" s="19" t="s">
        <v>1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91</v>
      </c>
      <c r="L53" s="17">
        <v>132</v>
      </c>
      <c r="M53" s="17">
        <v>91</v>
      </c>
      <c r="N53" s="17">
        <v>137</v>
      </c>
      <c r="O53" s="3">
        <f t="shared" ref="O53" si="9">SUM(C53:N53)</f>
        <v>451</v>
      </c>
      <c r="P53" s="12"/>
      <c r="Q53" s="42"/>
    </row>
    <row r="54" spans="1:17" x14ac:dyDescent="0.25">
      <c r="A54" s="37" t="s">
        <v>42</v>
      </c>
      <c r="B54" s="23" t="s">
        <v>3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8</v>
      </c>
      <c r="L54" s="24">
        <v>13</v>
      </c>
      <c r="M54" s="24">
        <v>12</v>
      </c>
      <c r="N54" s="24">
        <v>0</v>
      </c>
      <c r="O54" s="25">
        <f>SUM(C54:N54)</f>
        <v>33</v>
      </c>
      <c r="P54" s="12"/>
      <c r="Q54" s="42"/>
    </row>
    <row r="55" spans="1:17" x14ac:dyDescent="0.25">
      <c r="A55" s="36" t="s">
        <v>43</v>
      </c>
      <c r="B55" s="11" t="s">
        <v>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127</v>
      </c>
      <c r="M55" s="9">
        <v>91</v>
      </c>
      <c r="N55" s="9">
        <v>116</v>
      </c>
      <c r="O55" s="3">
        <f>SUM(C55:N55)</f>
        <v>334</v>
      </c>
      <c r="P55" s="12"/>
      <c r="Q55" s="41"/>
    </row>
    <row r="56" spans="1:17" x14ac:dyDescent="0.25">
      <c r="A56" s="36" t="s">
        <v>43</v>
      </c>
      <c r="B56" s="19" t="s">
        <v>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48</v>
      </c>
      <c r="L56" s="17">
        <v>603</v>
      </c>
      <c r="M56" s="17">
        <v>378</v>
      </c>
      <c r="N56" s="17">
        <v>311</v>
      </c>
      <c r="O56" s="3">
        <f t="shared" ref="O56:O58" si="10">SUM(C56:N56)</f>
        <v>1340</v>
      </c>
      <c r="P56" s="12"/>
      <c r="Q56" s="42"/>
    </row>
    <row r="57" spans="1:17" x14ac:dyDescent="0.25">
      <c r="A57" s="36" t="s">
        <v>43</v>
      </c>
      <c r="B57" s="18" t="s">
        <v>3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3">
        <f t="shared" si="10"/>
        <v>0</v>
      </c>
      <c r="P57" s="12"/>
      <c r="Q57" s="42"/>
    </row>
    <row r="58" spans="1:17" x14ac:dyDescent="0.25">
      <c r="A58" s="35" t="s">
        <v>44</v>
      </c>
      <c r="B58" s="20" t="s">
        <v>2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79</v>
      </c>
      <c r="N58" s="21">
        <v>61</v>
      </c>
      <c r="O58" s="22">
        <f t="shared" si="10"/>
        <v>140</v>
      </c>
      <c r="P58" s="12"/>
      <c r="Q58" s="41"/>
    </row>
    <row r="59" spans="1:17" x14ac:dyDescent="0.25">
      <c r="A59" s="36" t="s">
        <v>44</v>
      </c>
      <c r="B59" s="19" t="s">
        <v>1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132</v>
      </c>
      <c r="N59" s="17">
        <v>90</v>
      </c>
      <c r="O59" s="3">
        <f t="shared" ref="O59:O61" si="11">SUM(C59:N59)</f>
        <v>222</v>
      </c>
      <c r="P59" s="12"/>
      <c r="Q59" s="42"/>
    </row>
    <row r="60" spans="1:17" x14ac:dyDescent="0.25">
      <c r="A60" s="37" t="s">
        <v>44</v>
      </c>
      <c r="B60" s="23" t="s">
        <v>3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21</v>
      </c>
      <c r="N60" s="24">
        <v>0</v>
      </c>
      <c r="O60" s="25">
        <f t="shared" si="11"/>
        <v>21</v>
      </c>
      <c r="P60" s="12"/>
      <c r="Q60" s="42"/>
    </row>
    <row r="61" spans="1:17" x14ac:dyDescent="0.25">
      <c r="A61" s="36" t="s">
        <v>45</v>
      </c>
      <c r="B61" s="11" t="s">
        <v>2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24</v>
      </c>
      <c r="L61" s="9">
        <v>49</v>
      </c>
      <c r="M61" s="9">
        <v>17</v>
      </c>
      <c r="N61" s="9">
        <v>8</v>
      </c>
      <c r="O61" s="3">
        <f t="shared" si="11"/>
        <v>98</v>
      </c>
      <c r="P61" s="12"/>
      <c r="Q61" s="41"/>
    </row>
    <row r="62" spans="1:17" x14ac:dyDescent="0.25">
      <c r="A62" s="36" t="s">
        <v>45</v>
      </c>
      <c r="B62" s="19" t="s">
        <v>1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251</v>
      </c>
      <c r="L62" s="17">
        <v>417</v>
      </c>
      <c r="M62" s="17">
        <v>463</v>
      </c>
      <c r="N62" s="17">
        <v>318</v>
      </c>
      <c r="O62" s="3">
        <f t="shared" ref="O62:O64" si="12">SUM(C62:N62)</f>
        <v>1449</v>
      </c>
      <c r="P62" s="12"/>
      <c r="Q62" s="42"/>
    </row>
    <row r="63" spans="1:17" x14ac:dyDescent="0.25">
      <c r="A63" s="36" t="s">
        <v>45</v>
      </c>
      <c r="B63" s="18" t="s">
        <v>3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3</v>
      </c>
      <c r="M63" s="15">
        <v>4</v>
      </c>
      <c r="N63" s="15">
        <v>1</v>
      </c>
      <c r="O63" s="3">
        <f t="shared" si="12"/>
        <v>8</v>
      </c>
      <c r="P63" s="12"/>
      <c r="Q63" s="42"/>
    </row>
    <row r="64" spans="1:17" x14ac:dyDescent="0.25">
      <c r="A64" s="35" t="s">
        <v>46</v>
      </c>
      <c r="B64" s="20" t="s">
        <v>2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3</v>
      </c>
      <c r="O64" s="22">
        <f t="shared" si="12"/>
        <v>3</v>
      </c>
      <c r="P64" s="12"/>
      <c r="Q64" s="41"/>
    </row>
    <row r="65" spans="1:17" x14ac:dyDescent="0.25">
      <c r="A65" s="36" t="s">
        <v>46</v>
      </c>
      <c r="B65" s="19" t="s">
        <v>1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89</v>
      </c>
      <c r="O65" s="3">
        <f t="shared" ref="O65:O66" si="13">SUM(C65:N65)</f>
        <v>89</v>
      </c>
      <c r="P65" s="12"/>
      <c r="Q65" s="42"/>
    </row>
    <row r="66" spans="1:17" x14ac:dyDescent="0.25">
      <c r="A66" s="37" t="s">
        <v>46</v>
      </c>
      <c r="B66" s="23" t="s">
        <v>3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5">
        <f t="shared" si="13"/>
        <v>0</v>
      </c>
      <c r="P66" s="12"/>
      <c r="Q66" s="42"/>
    </row>
    <row r="67" spans="1:17" x14ac:dyDescent="0.25">
      <c r="A67" s="36" t="s">
        <v>49</v>
      </c>
      <c r="B67" s="11" t="s">
        <v>2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3">
        <f>SUM(C67:N67)</f>
        <v>0</v>
      </c>
      <c r="P67" s="12"/>
      <c r="Q67" s="41"/>
    </row>
    <row r="68" spans="1:17" x14ac:dyDescent="0.25">
      <c r="A68" s="36" t="s">
        <v>49</v>
      </c>
      <c r="B68" s="19" t="s">
        <v>1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179</v>
      </c>
      <c r="O68" s="3">
        <f>SUM(C68:N68)</f>
        <v>179</v>
      </c>
      <c r="P68" s="12"/>
      <c r="Q68" s="42"/>
    </row>
    <row r="69" spans="1:17" x14ac:dyDescent="0.25">
      <c r="A69" s="36" t="s">
        <v>49</v>
      </c>
      <c r="B69" s="18" t="s">
        <v>3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3">
        <f>SUM(C69:N69)</f>
        <v>0</v>
      </c>
      <c r="P69" s="12"/>
      <c r="Q69" s="42"/>
    </row>
    <row r="70" spans="1:17" x14ac:dyDescent="0.25">
      <c r="Q70"/>
    </row>
    <row r="71" spans="1:17" x14ac:dyDescent="0.25">
      <c r="Q71"/>
    </row>
    <row r="72" spans="1:17" x14ac:dyDescent="0.25">
      <c r="Q72"/>
    </row>
    <row r="73" spans="1:17" x14ac:dyDescent="0.25">
      <c r="Q73"/>
    </row>
    <row r="74" spans="1:17" x14ac:dyDescent="0.25">
      <c r="Q74"/>
    </row>
    <row r="75" spans="1:17" x14ac:dyDescent="0.25">
      <c r="Q75"/>
    </row>
    <row r="76" spans="1:17" x14ac:dyDescent="0.25">
      <c r="Q76"/>
    </row>
    <row r="77" spans="1:17" x14ac:dyDescent="0.25">
      <c r="Q77"/>
    </row>
    <row r="78" spans="1:17" x14ac:dyDescent="0.25">
      <c r="Q78"/>
    </row>
    <row r="79" spans="1:17" x14ac:dyDescent="0.25">
      <c r="Q79"/>
    </row>
    <row r="80" spans="1:17" x14ac:dyDescent="0.25">
      <c r="Q80"/>
    </row>
    <row r="81" spans="17:17" x14ac:dyDescent="0.25">
      <c r="Q81"/>
    </row>
    <row r="82" spans="17:17" x14ac:dyDescent="0.25">
      <c r="Q82"/>
    </row>
    <row r="83" spans="17:17" x14ac:dyDescent="0.25">
      <c r="Q83"/>
    </row>
    <row r="84" spans="17:17" x14ac:dyDescent="0.25">
      <c r="Q84"/>
    </row>
    <row r="85" spans="17:17" x14ac:dyDescent="0.25">
      <c r="Q85"/>
    </row>
    <row r="86" spans="17:17" x14ac:dyDescent="0.25">
      <c r="Q86"/>
    </row>
    <row r="87" spans="17:17" x14ac:dyDescent="0.25">
      <c r="Q87"/>
    </row>
    <row r="88" spans="17:17" x14ac:dyDescent="0.25">
      <c r="Q88"/>
    </row>
    <row r="89" spans="17:17" x14ac:dyDescent="0.25">
      <c r="Q89"/>
    </row>
    <row r="90" spans="17:17" x14ac:dyDescent="0.25">
      <c r="Q90"/>
    </row>
    <row r="91" spans="17:17" x14ac:dyDescent="0.25">
      <c r="Q91"/>
    </row>
    <row r="92" spans="17:17" x14ac:dyDescent="0.25">
      <c r="Q92"/>
    </row>
    <row r="93" spans="17:17" x14ac:dyDescent="0.25">
      <c r="Q93"/>
    </row>
    <row r="94" spans="17:17" x14ac:dyDescent="0.25">
      <c r="Q94"/>
    </row>
    <row r="95" spans="17:17" x14ac:dyDescent="0.25">
      <c r="Q95"/>
    </row>
    <row r="96" spans="17:17" x14ac:dyDescent="0.25">
      <c r="Q96"/>
    </row>
    <row r="97" spans="17:17" x14ac:dyDescent="0.25">
      <c r="Q97"/>
    </row>
    <row r="98" spans="17:17" x14ac:dyDescent="0.25">
      <c r="Q98"/>
    </row>
    <row r="99" spans="17:17" x14ac:dyDescent="0.25">
      <c r="Q99"/>
    </row>
    <row r="100" spans="17:17" x14ac:dyDescent="0.25">
      <c r="Q100"/>
    </row>
    <row r="101" spans="17:17" x14ac:dyDescent="0.25">
      <c r="Q101"/>
    </row>
    <row r="102" spans="17:17" x14ac:dyDescent="0.25">
      <c r="Q102"/>
    </row>
    <row r="103" spans="17:17" x14ac:dyDescent="0.25">
      <c r="Q103"/>
    </row>
    <row r="104" spans="17:17" x14ac:dyDescent="0.25">
      <c r="Q104"/>
    </row>
    <row r="105" spans="17:17" x14ac:dyDescent="0.25">
      <c r="Q105"/>
    </row>
    <row r="106" spans="17:17" x14ac:dyDescent="0.25">
      <c r="Q106"/>
    </row>
    <row r="107" spans="17:17" x14ac:dyDescent="0.25">
      <c r="Q107"/>
    </row>
    <row r="108" spans="17:17" x14ac:dyDescent="0.25">
      <c r="Q108"/>
    </row>
    <row r="109" spans="17:17" x14ac:dyDescent="0.25">
      <c r="Q109"/>
    </row>
    <row r="110" spans="17:17" x14ac:dyDescent="0.25">
      <c r="Q110"/>
    </row>
    <row r="111" spans="17:17" x14ac:dyDescent="0.25">
      <c r="Q111"/>
    </row>
    <row r="112" spans="17:17" x14ac:dyDescent="0.25">
      <c r="Q112"/>
    </row>
    <row r="113" spans="17:17" x14ac:dyDescent="0.25">
      <c r="Q113"/>
    </row>
    <row r="114" spans="17:17" x14ac:dyDescent="0.25">
      <c r="Q114"/>
    </row>
    <row r="115" spans="17:17" x14ac:dyDescent="0.25">
      <c r="Q115"/>
    </row>
    <row r="116" spans="17:17" x14ac:dyDescent="0.25">
      <c r="Q116"/>
    </row>
    <row r="117" spans="17:17" x14ac:dyDescent="0.25">
      <c r="Q117"/>
    </row>
    <row r="118" spans="17:17" x14ac:dyDescent="0.25">
      <c r="Q118"/>
    </row>
    <row r="119" spans="17:17" x14ac:dyDescent="0.25">
      <c r="Q119"/>
    </row>
    <row r="120" spans="17:17" x14ac:dyDescent="0.25">
      <c r="Q120"/>
    </row>
    <row r="121" spans="17:17" x14ac:dyDescent="0.25">
      <c r="Q121"/>
    </row>
    <row r="122" spans="17:17" x14ac:dyDescent="0.25">
      <c r="Q122"/>
    </row>
    <row r="123" spans="17:17" x14ac:dyDescent="0.25">
      <c r="Q123"/>
    </row>
    <row r="124" spans="17:17" x14ac:dyDescent="0.25">
      <c r="Q124"/>
    </row>
    <row r="125" spans="17:17" x14ac:dyDescent="0.25">
      <c r="Q125"/>
    </row>
    <row r="126" spans="17:17" x14ac:dyDescent="0.25">
      <c r="Q126"/>
    </row>
    <row r="127" spans="17:17" x14ac:dyDescent="0.25">
      <c r="Q127"/>
    </row>
    <row r="128" spans="17:17" x14ac:dyDescent="0.25">
      <c r="Q128"/>
    </row>
    <row r="129" spans="17:17" x14ac:dyDescent="0.25">
      <c r="Q129"/>
    </row>
    <row r="130" spans="17:17" x14ac:dyDescent="0.25">
      <c r="Q130"/>
    </row>
    <row r="131" spans="17:17" x14ac:dyDescent="0.25">
      <c r="Q131"/>
    </row>
    <row r="132" spans="17:17" x14ac:dyDescent="0.25">
      <c r="Q132"/>
    </row>
    <row r="133" spans="17:17" x14ac:dyDescent="0.25">
      <c r="Q133"/>
    </row>
    <row r="134" spans="17:17" x14ac:dyDescent="0.25">
      <c r="Q134"/>
    </row>
    <row r="135" spans="17:17" x14ac:dyDescent="0.25">
      <c r="Q135"/>
    </row>
    <row r="136" spans="17:17" x14ac:dyDescent="0.25">
      <c r="Q136"/>
    </row>
    <row r="137" spans="17:17" x14ac:dyDescent="0.25">
      <c r="Q137"/>
    </row>
    <row r="138" spans="17:17" x14ac:dyDescent="0.25">
      <c r="Q138"/>
    </row>
    <row r="139" spans="17:17" x14ac:dyDescent="0.25">
      <c r="Q139"/>
    </row>
    <row r="140" spans="17:17" x14ac:dyDescent="0.25">
      <c r="Q140"/>
    </row>
    <row r="141" spans="17:17" x14ac:dyDescent="0.25">
      <c r="Q141"/>
    </row>
    <row r="142" spans="17:17" x14ac:dyDescent="0.25">
      <c r="Q142"/>
    </row>
    <row r="143" spans="17:17" x14ac:dyDescent="0.25">
      <c r="Q143"/>
    </row>
    <row r="144" spans="17:17" x14ac:dyDescent="0.25">
      <c r="Q144"/>
    </row>
    <row r="145" spans="17:17" x14ac:dyDescent="0.25">
      <c r="Q145"/>
    </row>
    <row r="146" spans="17:17" x14ac:dyDescent="0.25">
      <c r="Q146"/>
    </row>
    <row r="147" spans="17:17" x14ac:dyDescent="0.25">
      <c r="Q147"/>
    </row>
  </sheetData>
  <mergeCells count="45">
    <mergeCell ref="Q61:Q63"/>
    <mergeCell ref="Q64:Q66"/>
    <mergeCell ref="Q67:Q69"/>
    <mergeCell ref="Q46:Q48"/>
    <mergeCell ref="Q49:Q51"/>
    <mergeCell ref="Q52:Q54"/>
    <mergeCell ref="Q55:Q57"/>
    <mergeCell ref="Q58:Q60"/>
    <mergeCell ref="Q31:Q33"/>
    <mergeCell ref="Q34:Q36"/>
    <mergeCell ref="Q37:Q39"/>
    <mergeCell ref="Q40:Q42"/>
    <mergeCell ref="Q43:Q45"/>
    <mergeCell ref="Q16:Q18"/>
    <mergeCell ref="Q19:Q21"/>
    <mergeCell ref="Q22:Q24"/>
    <mergeCell ref="Q25:Q27"/>
    <mergeCell ref="Q28:Q30"/>
    <mergeCell ref="Q2:Q3"/>
    <mergeCell ref="Q4:Q6"/>
    <mergeCell ref="Q7:Q9"/>
    <mergeCell ref="Q10:Q12"/>
    <mergeCell ref="Q13:Q15"/>
    <mergeCell ref="A37:A39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58:A60"/>
    <mergeCell ref="A61:A63"/>
    <mergeCell ref="A64:A66"/>
    <mergeCell ref="A67:A69"/>
    <mergeCell ref="A40:A42"/>
    <mergeCell ref="A43:A45"/>
    <mergeCell ref="A46:A48"/>
    <mergeCell ref="A49:A51"/>
    <mergeCell ref="A52:A54"/>
    <mergeCell ref="A55:A57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47"/>
  <sheetViews>
    <sheetView topLeftCell="B17" zoomScaleNormal="100" workbookViewId="0">
      <selection activeCell="O25" sqref="O25"/>
    </sheetView>
  </sheetViews>
  <sheetFormatPr defaultRowHeight="15" x14ac:dyDescent="0.25"/>
  <cols>
    <col min="1" max="1" width="48" bestFit="1" customWidth="1"/>
    <col min="2" max="2" width="12.140625" bestFit="1" customWidth="1"/>
    <col min="17" max="17" width="10.85546875" style="31" customWidth="1"/>
  </cols>
  <sheetData>
    <row r="1" spans="1:17" ht="15.75" x14ac:dyDescent="0.25">
      <c r="A1" t="s">
        <v>0</v>
      </c>
      <c r="B1" s="4"/>
    </row>
    <row r="2" spans="1:17" x14ac:dyDescent="0.25">
      <c r="A2" s="7" t="s">
        <v>17</v>
      </c>
      <c r="B2" s="8" t="s">
        <v>18</v>
      </c>
      <c r="C2" s="5">
        <v>2020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 t="s">
        <v>47</v>
      </c>
      <c r="P2" s="1"/>
      <c r="Q2" s="40" t="s">
        <v>77</v>
      </c>
    </row>
    <row r="3" spans="1:17" x14ac:dyDescent="0.25">
      <c r="A3" s="8"/>
      <c r="B3" s="8"/>
      <c r="C3" s="10" t="s">
        <v>4</v>
      </c>
      <c r="D3" s="10" t="s">
        <v>5</v>
      </c>
      <c r="E3" s="10" t="s">
        <v>6</v>
      </c>
      <c r="F3" s="10" t="s">
        <v>9</v>
      </c>
      <c r="G3" s="10" t="s">
        <v>7</v>
      </c>
      <c r="H3" s="10" t="s">
        <v>10</v>
      </c>
      <c r="I3" s="10" t="s">
        <v>8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2"/>
      <c r="Q3" s="40"/>
    </row>
    <row r="4" spans="1:17" x14ac:dyDescent="0.25">
      <c r="A4" s="35" t="s">
        <v>20</v>
      </c>
      <c r="B4" s="20" t="s">
        <v>2</v>
      </c>
      <c r="C4" s="21">
        <v>40</v>
      </c>
      <c r="D4" s="21">
        <v>51</v>
      </c>
      <c r="E4" s="21">
        <v>75</v>
      </c>
      <c r="F4" s="21">
        <v>53</v>
      </c>
      <c r="G4" s="21">
        <v>60</v>
      </c>
      <c r="H4" s="21">
        <v>60</v>
      </c>
      <c r="I4" s="21">
        <v>44</v>
      </c>
      <c r="J4" s="21">
        <v>48</v>
      </c>
      <c r="K4" s="21">
        <v>104</v>
      </c>
      <c r="L4" s="21">
        <v>87</v>
      </c>
      <c r="M4" s="21">
        <v>89</v>
      </c>
      <c r="N4" s="21">
        <v>74</v>
      </c>
      <c r="O4" s="22">
        <f t="shared" ref="O4:O29" si="0">SUM(C4:N4)</f>
        <v>785</v>
      </c>
      <c r="P4" s="12" t="s">
        <v>22</v>
      </c>
      <c r="Q4" s="38">
        <v>5</v>
      </c>
    </row>
    <row r="5" spans="1:17" x14ac:dyDescent="0.25">
      <c r="A5" s="36"/>
      <c r="B5" s="19" t="s">
        <v>1</v>
      </c>
      <c r="C5" s="17">
        <v>113</v>
      </c>
      <c r="D5" s="17">
        <v>81</v>
      </c>
      <c r="E5" s="17">
        <v>182</v>
      </c>
      <c r="F5" s="17">
        <v>108</v>
      </c>
      <c r="G5" s="17">
        <v>130</v>
      </c>
      <c r="H5" s="17">
        <v>99</v>
      </c>
      <c r="I5" s="17">
        <v>63</v>
      </c>
      <c r="J5" s="17">
        <v>49</v>
      </c>
      <c r="K5" s="17">
        <v>76</v>
      </c>
      <c r="L5" s="17">
        <v>89</v>
      </c>
      <c r="M5" s="17">
        <v>134</v>
      </c>
      <c r="N5" s="17">
        <v>99</v>
      </c>
      <c r="O5" s="3">
        <f t="shared" si="0"/>
        <v>1223</v>
      </c>
      <c r="P5" s="12" t="s">
        <v>23</v>
      </c>
      <c r="Q5" s="39"/>
    </row>
    <row r="6" spans="1:17" x14ac:dyDescent="0.25">
      <c r="A6" s="37"/>
      <c r="B6" s="23" t="s">
        <v>3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5">
        <f t="shared" si="0"/>
        <v>0</v>
      </c>
      <c r="P6" s="12" t="s">
        <v>23</v>
      </c>
      <c r="Q6" s="39"/>
    </row>
    <row r="7" spans="1:17" x14ac:dyDescent="0.25">
      <c r="A7" s="36" t="s">
        <v>24</v>
      </c>
      <c r="B7" s="11" t="s">
        <v>2</v>
      </c>
      <c r="C7" s="9">
        <v>40</v>
      </c>
      <c r="D7" s="9">
        <v>40</v>
      </c>
      <c r="E7" s="9">
        <v>61</v>
      </c>
      <c r="F7" s="9">
        <v>26</v>
      </c>
      <c r="G7" s="9">
        <v>63</v>
      </c>
      <c r="H7" s="9">
        <v>61</v>
      </c>
      <c r="I7" s="9">
        <v>49</v>
      </c>
      <c r="J7" s="9">
        <v>55</v>
      </c>
      <c r="K7" s="9">
        <v>57</v>
      </c>
      <c r="L7" s="9">
        <v>90</v>
      </c>
      <c r="M7" s="9">
        <v>72</v>
      </c>
      <c r="N7" s="9">
        <v>93</v>
      </c>
      <c r="O7" s="3">
        <f t="shared" si="0"/>
        <v>707</v>
      </c>
      <c r="P7" s="12"/>
      <c r="Q7" s="38">
        <v>17</v>
      </c>
    </row>
    <row r="8" spans="1:17" x14ac:dyDescent="0.25">
      <c r="A8" s="36"/>
      <c r="B8" s="19" t="s">
        <v>1</v>
      </c>
      <c r="C8" s="17">
        <v>80</v>
      </c>
      <c r="D8" s="17">
        <v>182</v>
      </c>
      <c r="E8" s="17">
        <v>301</v>
      </c>
      <c r="F8" s="17">
        <v>232</v>
      </c>
      <c r="G8" s="17">
        <v>187</v>
      </c>
      <c r="H8" s="17">
        <v>94</v>
      </c>
      <c r="I8" s="17">
        <v>93</v>
      </c>
      <c r="J8" s="17">
        <v>92</v>
      </c>
      <c r="K8" s="17">
        <v>190</v>
      </c>
      <c r="L8" s="17">
        <v>214</v>
      </c>
      <c r="M8" s="17">
        <v>215</v>
      </c>
      <c r="N8" s="17">
        <v>144</v>
      </c>
      <c r="O8" s="3">
        <f t="shared" si="0"/>
        <v>2024</v>
      </c>
      <c r="P8" s="12"/>
      <c r="Q8" s="39"/>
    </row>
    <row r="9" spans="1:17" x14ac:dyDescent="0.25">
      <c r="A9" s="36"/>
      <c r="B9" s="18" t="s">
        <v>3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3">
        <f t="shared" si="0"/>
        <v>0</v>
      </c>
      <c r="P9" s="12"/>
      <c r="Q9" s="39"/>
    </row>
    <row r="10" spans="1:17" x14ac:dyDescent="0.25">
      <c r="A10" s="35" t="s">
        <v>27</v>
      </c>
      <c r="B10" s="20" t="s">
        <v>2</v>
      </c>
      <c r="C10" s="21">
        <v>55</v>
      </c>
      <c r="D10" s="21">
        <v>45</v>
      </c>
      <c r="E10" s="21">
        <v>43</v>
      </c>
      <c r="F10" s="21">
        <v>40</v>
      </c>
      <c r="G10" s="21">
        <v>66</v>
      </c>
      <c r="H10" s="21">
        <v>52</v>
      </c>
      <c r="I10" s="21">
        <v>61</v>
      </c>
      <c r="J10" s="21">
        <v>75</v>
      </c>
      <c r="K10" s="21">
        <v>62</v>
      </c>
      <c r="L10" s="21">
        <v>127</v>
      </c>
      <c r="M10" s="21">
        <v>75</v>
      </c>
      <c r="N10" s="21">
        <v>72</v>
      </c>
      <c r="O10" s="22">
        <f t="shared" si="0"/>
        <v>773</v>
      </c>
      <c r="P10" s="12"/>
      <c r="Q10" s="38">
        <v>16</v>
      </c>
    </row>
    <row r="11" spans="1:17" x14ac:dyDescent="0.25">
      <c r="A11" s="36" t="s">
        <v>27</v>
      </c>
      <c r="B11" s="19" t="s">
        <v>1</v>
      </c>
      <c r="C11" s="17">
        <v>260</v>
      </c>
      <c r="D11" s="17">
        <v>249</v>
      </c>
      <c r="E11" s="17">
        <v>348</v>
      </c>
      <c r="F11" s="17">
        <v>277</v>
      </c>
      <c r="G11" s="17">
        <v>226</v>
      </c>
      <c r="H11" s="17">
        <v>178</v>
      </c>
      <c r="I11" s="17">
        <v>153</v>
      </c>
      <c r="J11" s="17">
        <v>243</v>
      </c>
      <c r="K11" s="17">
        <v>251</v>
      </c>
      <c r="L11" s="17">
        <v>317</v>
      </c>
      <c r="M11" s="17">
        <v>355</v>
      </c>
      <c r="N11" s="17">
        <v>203</v>
      </c>
      <c r="O11" s="3">
        <f t="shared" si="0"/>
        <v>3060</v>
      </c>
      <c r="P11" s="12"/>
      <c r="Q11" s="39"/>
    </row>
    <row r="12" spans="1:17" x14ac:dyDescent="0.25">
      <c r="A12" s="37" t="s">
        <v>27</v>
      </c>
      <c r="B12" s="23" t="s">
        <v>3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5">
        <f t="shared" si="0"/>
        <v>0</v>
      </c>
      <c r="P12" s="12"/>
      <c r="Q12" s="39"/>
    </row>
    <row r="13" spans="1:17" x14ac:dyDescent="0.25">
      <c r="A13" s="35" t="s">
        <v>28</v>
      </c>
      <c r="B13" s="20" t="s">
        <v>2</v>
      </c>
      <c r="C13" s="21">
        <v>27</v>
      </c>
      <c r="D13" s="21">
        <v>40</v>
      </c>
      <c r="E13" s="21">
        <v>43</v>
      </c>
      <c r="F13" s="21">
        <v>20</v>
      </c>
      <c r="G13" s="21">
        <v>51</v>
      </c>
      <c r="H13" s="21">
        <v>49</v>
      </c>
      <c r="I13" s="21">
        <v>41</v>
      </c>
      <c r="J13" s="21">
        <v>54</v>
      </c>
      <c r="K13" s="21">
        <v>77</v>
      </c>
      <c r="L13" s="21">
        <v>68</v>
      </c>
      <c r="M13" s="21">
        <v>67</v>
      </c>
      <c r="N13" s="21">
        <v>66</v>
      </c>
      <c r="O13" s="22">
        <f t="shared" si="0"/>
        <v>603</v>
      </c>
      <c r="P13" s="12"/>
      <c r="Q13" s="38">
        <v>14</v>
      </c>
    </row>
    <row r="14" spans="1:17" x14ac:dyDescent="0.25">
      <c r="A14" s="36" t="s">
        <v>28</v>
      </c>
      <c r="B14" s="19" t="s">
        <v>1</v>
      </c>
      <c r="C14" s="17">
        <v>243</v>
      </c>
      <c r="D14" s="17">
        <v>392</v>
      </c>
      <c r="E14" s="17">
        <v>417</v>
      </c>
      <c r="F14" s="17">
        <v>270</v>
      </c>
      <c r="G14" s="17">
        <v>213</v>
      </c>
      <c r="H14" s="17">
        <v>129</v>
      </c>
      <c r="I14" s="17">
        <v>205</v>
      </c>
      <c r="J14" s="17">
        <v>89</v>
      </c>
      <c r="K14" s="17">
        <v>210</v>
      </c>
      <c r="L14" s="17">
        <v>326</v>
      </c>
      <c r="M14" s="17">
        <v>257</v>
      </c>
      <c r="N14" s="17">
        <v>260</v>
      </c>
      <c r="O14" s="3">
        <f t="shared" si="0"/>
        <v>3011</v>
      </c>
      <c r="P14" s="12"/>
      <c r="Q14" s="39"/>
    </row>
    <row r="15" spans="1:17" x14ac:dyDescent="0.25">
      <c r="A15" s="37" t="s">
        <v>28</v>
      </c>
      <c r="B15" s="23" t="s">
        <v>3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5">
        <f t="shared" si="0"/>
        <v>0</v>
      </c>
      <c r="P15" s="12"/>
      <c r="Q15" s="39"/>
    </row>
    <row r="16" spans="1:17" x14ac:dyDescent="0.25">
      <c r="A16" s="35" t="s">
        <v>29</v>
      </c>
      <c r="B16" s="20" t="s">
        <v>2</v>
      </c>
      <c r="C16" s="21">
        <v>45</v>
      </c>
      <c r="D16" s="21">
        <v>48</v>
      </c>
      <c r="E16" s="21">
        <v>41</v>
      </c>
      <c r="F16" s="21">
        <v>36</v>
      </c>
      <c r="G16" s="21">
        <v>62</v>
      </c>
      <c r="H16" s="21">
        <v>80</v>
      </c>
      <c r="I16" s="21">
        <v>63</v>
      </c>
      <c r="J16" s="21">
        <v>84</v>
      </c>
      <c r="K16" s="21">
        <v>142</v>
      </c>
      <c r="L16" s="21">
        <v>109</v>
      </c>
      <c r="M16" s="21">
        <v>137</v>
      </c>
      <c r="N16" s="21">
        <v>72</v>
      </c>
      <c r="O16" s="22">
        <f t="shared" si="0"/>
        <v>919</v>
      </c>
      <c r="P16" s="12"/>
      <c r="Q16" s="38">
        <v>8</v>
      </c>
    </row>
    <row r="17" spans="1:17" x14ac:dyDescent="0.25">
      <c r="A17" s="36" t="s">
        <v>29</v>
      </c>
      <c r="B17" s="19" t="s">
        <v>1</v>
      </c>
      <c r="C17" s="17">
        <v>216</v>
      </c>
      <c r="D17" s="17">
        <v>290</v>
      </c>
      <c r="E17" s="17">
        <v>259</v>
      </c>
      <c r="F17" s="17">
        <v>426</v>
      </c>
      <c r="G17" s="17">
        <v>266</v>
      </c>
      <c r="H17" s="17">
        <v>178</v>
      </c>
      <c r="I17" s="17">
        <v>186</v>
      </c>
      <c r="J17" s="17">
        <v>233</v>
      </c>
      <c r="K17" s="17">
        <v>207</v>
      </c>
      <c r="L17" s="17">
        <v>265</v>
      </c>
      <c r="M17" s="17">
        <v>316</v>
      </c>
      <c r="N17" s="17">
        <v>221</v>
      </c>
      <c r="O17" s="3">
        <f t="shared" si="0"/>
        <v>3063</v>
      </c>
      <c r="P17" s="12"/>
      <c r="Q17" s="39"/>
    </row>
    <row r="18" spans="1:17" x14ac:dyDescent="0.25">
      <c r="A18" s="37" t="s">
        <v>29</v>
      </c>
      <c r="B18" s="23" t="s">
        <v>3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5">
        <f t="shared" si="0"/>
        <v>0</v>
      </c>
      <c r="P18" s="12"/>
      <c r="Q18" s="39"/>
    </row>
    <row r="19" spans="1:17" x14ac:dyDescent="0.25">
      <c r="A19" s="36" t="s">
        <v>30</v>
      </c>
      <c r="B19" s="18" t="s">
        <v>2</v>
      </c>
      <c r="C19" s="9">
        <v>28</v>
      </c>
      <c r="D19" s="9">
        <v>13</v>
      </c>
      <c r="E19" s="9">
        <v>17</v>
      </c>
      <c r="F19" s="9">
        <v>19</v>
      </c>
      <c r="G19" s="9">
        <v>23</v>
      </c>
      <c r="H19" s="9">
        <v>37</v>
      </c>
      <c r="I19" s="9">
        <v>30</v>
      </c>
      <c r="J19" s="9">
        <v>36</v>
      </c>
      <c r="K19" s="9">
        <v>16</v>
      </c>
      <c r="L19" s="9">
        <v>33</v>
      </c>
      <c r="M19" s="9">
        <v>20</v>
      </c>
      <c r="N19" s="9">
        <v>29</v>
      </c>
      <c r="O19" s="3">
        <f t="shared" si="0"/>
        <v>301</v>
      </c>
      <c r="P19" s="12"/>
      <c r="Q19" s="38">
        <v>35</v>
      </c>
    </row>
    <row r="20" spans="1:17" x14ac:dyDescent="0.25">
      <c r="A20" s="36" t="s">
        <v>30</v>
      </c>
      <c r="B20" s="19" t="s">
        <v>1</v>
      </c>
      <c r="C20" s="17">
        <v>152</v>
      </c>
      <c r="D20" s="17">
        <v>134</v>
      </c>
      <c r="E20" s="17">
        <v>314</v>
      </c>
      <c r="F20" s="17">
        <v>143</v>
      </c>
      <c r="G20" s="17">
        <v>202</v>
      </c>
      <c r="H20" s="17">
        <v>150</v>
      </c>
      <c r="I20" s="17">
        <v>98</v>
      </c>
      <c r="J20" s="17">
        <v>78</v>
      </c>
      <c r="K20" s="17">
        <v>203</v>
      </c>
      <c r="L20" s="17">
        <v>222</v>
      </c>
      <c r="M20" s="17">
        <v>207</v>
      </c>
      <c r="N20" s="17">
        <v>191</v>
      </c>
      <c r="O20" s="3">
        <f t="shared" si="0"/>
        <v>2094</v>
      </c>
      <c r="P20" s="12"/>
      <c r="Q20" s="39"/>
    </row>
    <row r="21" spans="1:17" x14ac:dyDescent="0.25">
      <c r="A21" s="36" t="s">
        <v>30</v>
      </c>
      <c r="B21" s="18" t="s">
        <v>3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3">
        <f t="shared" si="0"/>
        <v>0</v>
      </c>
      <c r="P21" s="12"/>
      <c r="Q21" s="39"/>
    </row>
    <row r="22" spans="1:17" x14ac:dyDescent="0.25">
      <c r="A22" s="35" t="s">
        <v>31</v>
      </c>
      <c r="B22" s="20" t="s">
        <v>2</v>
      </c>
      <c r="C22" s="21">
        <v>19</v>
      </c>
      <c r="D22" s="21">
        <v>17</v>
      </c>
      <c r="E22" s="21">
        <v>34</v>
      </c>
      <c r="F22" s="21">
        <v>38</v>
      </c>
      <c r="G22" s="21">
        <v>32</v>
      </c>
      <c r="H22" s="21">
        <v>39</v>
      </c>
      <c r="I22" s="21">
        <v>31</v>
      </c>
      <c r="J22" s="21">
        <v>14</v>
      </c>
      <c r="K22" s="21">
        <v>23</v>
      </c>
      <c r="L22" s="21">
        <v>42</v>
      </c>
      <c r="M22" s="21">
        <v>50</v>
      </c>
      <c r="N22" s="21">
        <v>34</v>
      </c>
      <c r="O22" s="22">
        <f t="shared" si="0"/>
        <v>373</v>
      </c>
      <c r="P22" s="12"/>
      <c r="Q22" s="38">
        <v>6</v>
      </c>
    </row>
    <row r="23" spans="1:17" x14ac:dyDescent="0.25">
      <c r="A23" s="36" t="s">
        <v>31</v>
      </c>
      <c r="B23" s="19" t="s">
        <v>1</v>
      </c>
      <c r="C23" s="17">
        <v>98</v>
      </c>
      <c r="D23" s="17">
        <v>87</v>
      </c>
      <c r="E23" s="17">
        <v>124</v>
      </c>
      <c r="F23" s="17">
        <v>149</v>
      </c>
      <c r="G23" s="17">
        <v>126</v>
      </c>
      <c r="H23" s="17">
        <v>101</v>
      </c>
      <c r="I23" s="17">
        <v>66</v>
      </c>
      <c r="J23" s="17">
        <v>76</v>
      </c>
      <c r="K23" s="17">
        <v>127</v>
      </c>
      <c r="L23" s="17">
        <v>121</v>
      </c>
      <c r="M23" s="17">
        <v>89</v>
      </c>
      <c r="N23" s="17">
        <v>110</v>
      </c>
      <c r="O23" s="3">
        <f t="shared" si="0"/>
        <v>1274</v>
      </c>
      <c r="P23" s="12"/>
      <c r="Q23" s="39"/>
    </row>
    <row r="24" spans="1:17" x14ac:dyDescent="0.25">
      <c r="A24" s="37" t="s">
        <v>31</v>
      </c>
      <c r="B24" s="23" t="s">
        <v>3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5">
        <f t="shared" si="0"/>
        <v>0</v>
      </c>
      <c r="P24" s="12"/>
      <c r="Q24" s="39"/>
    </row>
    <row r="25" spans="1:17" x14ac:dyDescent="0.25">
      <c r="A25" s="36" t="s">
        <v>33</v>
      </c>
      <c r="B25" s="11" t="s">
        <v>2</v>
      </c>
      <c r="C25" s="9">
        <v>65</v>
      </c>
      <c r="D25" s="9">
        <v>112</v>
      </c>
      <c r="E25" s="9">
        <v>107</v>
      </c>
      <c r="F25" s="9">
        <v>108</v>
      </c>
      <c r="G25" s="9">
        <v>254</v>
      </c>
      <c r="H25" s="9">
        <v>144</v>
      </c>
      <c r="I25" s="9">
        <v>96</v>
      </c>
      <c r="J25" s="9">
        <v>128</v>
      </c>
      <c r="K25" s="9">
        <v>176</v>
      </c>
      <c r="L25" s="9">
        <v>188</v>
      </c>
      <c r="M25" s="9">
        <v>255</v>
      </c>
      <c r="N25" s="9">
        <v>224</v>
      </c>
      <c r="O25" s="3">
        <f t="shared" si="0"/>
        <v>1857</v>
      </c>
      <c r="P25" s="12"/>
      <c r="Q25" s="38">
        <v>14</v>
      </c>
    </row>
    <row r="26" spans="1:17" x14ac:dyDescent="0.25">
      <c r="A26" s="36" t="s">
        <v>33</v>
      </c>
      <c r="B26" s="19" t="s">
        <v>1</v>
      </c>
      <c r="C26" s="17">
        <v>532</v>
      </c>
      <c r="D26" s="17">
        <v>745</v>
      </c>
      <c r="E26" s="17">
        <v>753</v>
      </c>
      <c r="F26" s="17">
        <v>701</v>
      </c>
      <c r="G26" s="17">
        <v>538</v>
      </c>
      <c r="H26" s="17">
        <v>302</v>
      </c>
      <c r="I26" s="17">
        <v>248</v>
      </c>
      <c r="J26" s="17">
        <v>186</v>
      </c>
      <c r="K26" s="17">
        <v>367</v>
      </c>
      <c r="L26" s="17">
        <v>667</v>
      </c>
      <c r="M26" s="17">
        <v>762</v>
      </c>
      <c r="N26" s="17">
        <v>710</v>
      </c>
      <c r="O26" s="3">
        <f t="shared" si="0"/>
        <v>6511</v>
      </c>
      <c r="P26" s="12"/>
      <c r="Q26" s="39"/>
    </row>
    <row r="27" spans="1:17" x14ac:dyDescent="0.25">
      <c r="A27" s="36" t="s">
        <v>33</v>
      </c>
      <c r="B27" s="18" t="s">
        <v>3</v>
      </c>
      <c r="C27" s="15">
        <v>32</v>
      </c>
      <c r="D27" s="15">
        <v>30</v>
      </c>
      <c r="E27" s="15">
        <v>47</v>
      </c>
      <c r="F27" s="15">
        <v>27</v>
      </c>
      <c r="G27" s="15">
        <v>69</v>
      </c>
      <c r="H27" s="15">
        <v>11</v>
      </c>
      <c r="I27" s="15">
        <v>84</v>
      </c>
      <c r="J27" s="15">
        <v>25</v>
      </c>
      <c r="K27" s="15">
        <v>19</v>
      </c>
      <c r="L27" s="15">
        <v>24</v>
      </c>
      <c r="M27" s="15">
        <v>34</v>
      </c>
      <c r="N27" s="15">
        <v>13</v>
      </c>
      <c r="O27" s="25">
        <f t="shared" si="0"/>
        <v>415</v>
      </c>
      <c r="P27" s="12"/>
      <c r="Q27" s="39"/>
    </row>
    <row r="28" spans="1:17" x14ac:dyDescent="0.25">
      <c r="A28" s="35" t="s">
        <v>34</v>
      </c>
      <c r="B28" s="20" t="s">
        <v>2</v>
      </c>
      <c r="C28" s="21">
        <v>86</v>
      </c>
      <c r="D28" s="21">
        <v>69</v>
      </c>
      <c r="E28" s="21">
        <v>91</v>
      </c>
      <c r="F28" s="21">
        <v>105</v>
      </c>
      <c r="G28" s="21">
        <v>134</v>
      </c>
      <c r="H28" s="21">
        <v>108</v>
      </c>
      <c r="I28" s="21">
        <v>69</v>
      </c>
      <c r="J28" s="21">
        <v>54</v>
      </c>
      <c r="K28" s="21">
        <v>65</v>
      </c>
      <c r="L28" s="21">
        <v>57</v>
      </c>
      <c r="M28" s="21">
        <v>54</v>
      </c>
      <c r="N28" s="21">
        <v>78</v>
      </c>
      <c r="O28" s="3">
        <f>SUM(C28:N28)</f>
        <v>970</v>
      </c>
      <c r="P28" s="12"/>
      <c r="Q28" s="38">
        <v>16</v>
      </c>
    </row>
    <row r="29" spans="1:17" x14ac:dyDescent="0.25">
      <c r="A29" s="36" t="s">
        <v>34</v>
      </c>
      <c r="B29" s="19" t="s">
        <v>1</v>
      </c>
      <c r="C29" s="17">
        <v>255</v>
      </c>
      <c r="D29" s="17">
        <v>418</v>
      </c>
      <c r="E29" s="17">
        <v>547</v>
      </c>
      <c r="F29" s="17">
        <v>428</v>
      </c>
      <c r="G29" s="17">
        <v>373</v>
      </c>
      <c r="H29" s="17">
        <v>251</v>
      </c>
      <c r="I29" s="17">
        <v>136</v>
      </c>
      <c r="J29" s="17">
        <v>178</v>
      </c>
      <c r="K29" s="17">
        <v>268</v>
      </c>
      <c r="L29" s="17">
        <v>482</v>
      </c>
      <c r="M29" s="17">
        <v>604</v>
      </c>
      <c r="N29" s="17">
        <v>509</v>
      </c>
      <c r="O29" s="3">
        <f t="shared" si="0"/>
        <v>4449</v>
      </c>
      <c r="P29" s="12"/>
      <c r="Q29" s="39"/>
    </row>
    <row r="30" spans="1:17" x14ac:dyDescent="0.25">
      <c r="A30" s="37" t="s">
        <v>34</v>
      </c>
      <c r="B30" s="23" t="s">
        <v>3</v>
      </c>
      <c r="C30" s="24">
        <v>49</v>
      </c>
      <c r="D30" s="24">
        <v>15</v>
      </c>
      <c r="E30" s="24">
        <v>46</v>
      </c>
      <c r="F30" s="24">
        <v>81</v>
      </c>
      <c r="G30" s="24">
        <v>41</v>
      </c>
      <c r="H30" s="24">
        <v>108</v>
      </c>
      <c r="I30" s="24">
        <v>49</v>
      </c>
      <c r="J30" s="24">
        <v>95</v>
      </c>
      <c r="K30" s="24">
        <v>26</v>
      </c>
      <c r="L30" s="24">
        <v>26</v>
      </c>
      <c r="M30" s="24">
        <v>32</v>
      </c>
      <c r="N30" s="24">
        <v>30</v>
      </c>
      <c r="O30" s="25">
        <f t="shared" ref="O30:O55" si="1">SUM(C30:N30)</f>
        <v>598</v>
      </c>
      <c r="P30" s="12"/>
      <c r="Q30" s="39"/>
    </row>
    <row r="31" spans="1:17" x14ac:dyDescent="0.25">
      <c r="A31" s="36" t="s">
        <v>35</v>
      </c>
      <c r="B31" s="11" t="s">
        <v>2</v>
      </c>
      <c r="C31" s="9">
        <v>80</v>
      </c>
      <c r="D31" s="9">
        <v>80</v>
      </c>
      <c r="E31" s="9">
        <v>129</v>
      </c>
      <c r="F31" s="9">
        <v>34</v>
      </c>
      <c r="G31" s="9">
        <v>48</v>
      </c>
      <c r="H31" s="9">
        <v>48</v>
      </c>
      <c r="I31" s="9">
        <v>38</v>
      </c>
      <c r="J31" s="9">
        <v>47</v>
      </c>
      <c r="K31" s="9">
        <v>49</v>
      </c>
      <c r="L31" s="9">
        <v>53</v>
      </c>
      <c r="M31" s="9">
        <v>64</v>
      </c>
      <c r="N31" s="9">
        <v>82</v>
      </c>
      <c r="O31" s="3">
        <f t="shared" si="1"/>
        <v>752</v>
      </c>
      <c r="P31" s="12"/>
      <c r="Q31" s="38">
        <v>22</v>
      </c>
    </row>
    <row r="32" spans="1:17" x14ac:dyDescent="0.25">
      <c r="A32" s="36" t="s">
        <v>35</v>
      </c>
      <c r="B32" s="19" t="s">
        <v>1</v>
      </c>
      <c r="C32" s="17">
        <v>86</v>
      </c>
      <c r="D32" s="17">
        <v>177</v>
      </c>
      <c r="E32" s="17">
        <v>181</v>
      </c>
      <c r="F32" s="17">
        <v>123</v>
      </c>
      <c r="G32" s="17">
        <v>158</v>
      </c>
      <c r="H32" s="17">
        <v>105</v>
      </c>
      <c r="I32" s="17">
        <v>87</v>
      </c>
      <c r="J32" s="17">
        <v>118</v>
      </c>
      <c r="K32" s="17">
        <v>118</v>
      </c>
      <c r="L32" s="17">
        <v>165</v>
      </c>
      <c r="M32" s="17">
        <v>170</v>
      </c>
      <c r="N32" s="17">
        <v>154</v>
      </c>
      <c r="O32" s="3">
        <f t="shared" si="1"/>
        <v>1642</v>
      </c>
      <c r="P32" s="12"/>
      <c r="Q32" s="39"/>
    </row>
    <row r="33" spans="1:17" x14ac:dyDescent="0.25">
      <c r="A33" s="36" t="s">
        <v>35</v>
      </c>
      <c r="B33" s="18" t="s">
        <v>3</v>
      </c>
      <c r="C33" s="15">
        <v>15</v>
      </c>
      <c r="D33" s="15">
        <v>13</v>
      </c>
      <c r="E33" s="15">
        <v>7</v>
      </c>
      <c r="F33" s="15">
        <v>182</v>
      </c>
      <c r="G33" s="15">
        <v>93</v>
      </c>
      <c r="H33" s="15">
        <v>58</v>
      </c>
      <c r="I33" s="15">
        <v>41</v>
      </c>
      <c r="J33" s="15">
        <v>42</v>
      </c>
      <c r="K33" s="15">
        <v>1</v>
      </c>
      <c r="L33" s="15">
        <v>8</v>
      </c>
      <c r="M33" s="15">
        <v>10</v>
      </c>
      <c r="N33" s="15">
        <v>9</v>
      </c>
      <c r="O33" s="3">
        <f t="shared" si="1"/>
        <v>479</v>
      </c>
      <c r="P33" s="12"/>
      <c r="Q33" s="39"/>
    </row>
    <row r="34" spans="1:17" x14ac:dyDescent="0.25">
      <c r="A34" s="35" t="s">
        <v>36</v>
      </c>
      <c r="B34" s="20" t="s">
        <v>2</v>
      </c>
      <c r="C34" s="21">
        <v>24</v>
      </c>
      <c r="D34" s="21">
        <v>21</v>
      </c>
      <c r="E34" s="21">
        <v>26</v>
      </c>
      <c r="F34" s="21">
        <v>23</v>
      </c>
      <c r="G34" s="21">
        <v>42</v>
      </c>
      <c r="H34" s="21">
        <v>51</v>
      </c>
      <c r="I34" s="21">
        <v>28</v>
      </c>
      <c r="J34" s="21">
        <v>22</v>
      </c>
      <c r="K34" s="21">
        <v>37</v>
      </c>
      <c r="L34" s="21">
        <v>36</v>
      </c>
      <c r="M34" s="21">
        <v>48</v>
      </c>
      <c r="N34" s="21">
        <v>54</v>
      </c>
      <c r="O34" s="22">
        <f t="shared" si="1"/>
        <v>412</v>
      </c>
      <c r="P34" s="12"/>
      <c r="Q34" s="38">
        <v>31</v>
      </c>
    </row>
    <row r="35" spans="1:17" x14ac:dyDescent="0.25">
      <c r="A35" s="36" t="s">
        <v>36</v>
      </c>
      <c r="B35" s="19" t="s">
        <v>1</v>
      </c>
      <c r="C35" s="17">
        <v>235</v>
      </c>
      <c r="D35" s="17">
        <v>268</v>
      </c>
      <c r="E35" s="17">
        <v>279</v>
      </c>
      <c r="F35" s="17">
        <v>287</v>
      </c>
      <c r="G35" s="17">
        <v>212</v>
      </c>
      <c r="H35" s="17">
        <v>241</v>
      </c>
      <c r="I35" s="17">
        <v>121</v>
      </c>
      <c r="J35" s="17">
        <v>73</v>
      </c>
      <c r="K35" s="17">
        <v>142</v>
      </c>
      <c r="L35" s="17">
        <v>229</v>
      </c>
      <c r="M35" s="17">
        <v>318</v>
      </c>
      <c r="N35" s="17">
        <v>297</v>
      </c>
      <c r="O35" s="3">
        <f t="shared" si="1"/>
        <v>2702</v>
      </c>
      <c r="P35" s="12"/>
      <c r="Q35" s="39"/>
    </row>
    <row r="36" spans="1:17" x14ac:dyDescent="0.25">
      <c r="A36" s="37" t="s">
        <v>36</v>
      </c>
      <c r="B36" s="23" t="s">
        <v>3</v>
      </c>
      <c r="C36" s="24">
        <v>38</v>
      </c>
      <c r="D36" s="24">
        <v>3</v>
      </c>
      <c r="E36" s="24">
        <v>37</v>
      </c>
      <c r="F36" s="24">
        <v>83</v>
      </c>
      <c r="G36" s="24">
        <v>88</v>
      </c>
      <c r="H36" s="24">
        <v>62</v>
      </c>
      <c r="I36" s="24">
        <v>53</v>
      </c>
      <c r="J36" s="24">
        <v>33</v>
      </c>
      <c r="K36" s="24">
        <v>0</v>
      </c>
      <c r="L36" s="24">
        <v>6</v>
      </c>
      <c r="M36" s="24">
        <v>0</v>
      </c>
      <c r="N36" s="24">
        <v>4</v>
      </c>
      <c r="O36" s="25">
        <f t="shared" si="1"/>
        <v>407</v>
      </c>
      <c r="P36" s="12"/>
      <c r="Q36" s="39"/>
    </row>
    <row r="37" spans="1:17" x14ac:dyDescent="0.25">
      <c r="A37" s="36" t="s">
        <v>37</v>
      </c>
      <c r="B37" s="11" t="s">
        <v>2</v>
      </c>
      <c r="C37" s="9">
        <v>45</v>
      </c>
      <c r="D37" s="9">
        <v>46</v>
      </c>
      <c r="E37" s="9">
        <v>109</v>
      </c>
      <c r="F37" s="9">
        <v>47</v>
      </c>
      <c r="G37" s="9">
        <v>100</v>
      </c>
      <c r="H37" s="9">
        <v>97</v>
      </c>
      <c r="I37" s="9">
        <v>99</v>
      </c>
      <c r="J37" s="9">
        <v>62</v>
      </c>
      <c r="K37" s="9">
        <v>131</v>
      </c>
      <c r="L37" s="9">
        <v>170</v>
      </c>
      <c r="M37" s="9">
        <v>157</v>
      </c>
      <c r="N37" s="9">
        <v>197</v>
      </c>
      <c r="O37" s="3">
        <f t="shared" si="1"/>
        <v>1260</v>
      </c>
      <c r="P37" s="12"/>
      <c r="Q37" s="38">
        <v>34</v>
      </c>
    </row>
    <row r="38" spans="1:17" x14ac:dyDescent="0.25">
      <c r="A38" s="36" t="s">
        <v>37</v>
      </c>
      <c r="B38" s="19" t="s">
        <v>1</v>
      </c>
      <c r="C38" s="17">
        <v>109</v>
      </c>
      <c r="D38" s="17">
        <v>186</v>
      </c>
      <c r="E38" s="17">
        <v>403</v>
      </c>
      <c r="F38" s="17">
        <v>184</v>
      </c>
      <c r="G38" s="17">
        <v>216</v>
      </c>
      <c r="H38" s="17">
        <v>197</v>
      </c>
      <c r="I38" s="17">
        <v>138</v>
      </c>
      <c r="J38" s="17">
        <v>84</v>
      </c>
      <c r="K38" s="17">
        <v>249</v>
      </c>
      <c r="L38" s="17">
        <v>400</v>
      </c>
      <c r="M38" s="17">
        <v>407</v>
      </c>
      <c r="N38" s="17">
        <v>365</v>
      </c>
      <c r="O38" s="3">
        <f t="shared" si="1"/>
        <v>2938</v>
      </c>
      <c r="P38" s="12"/>
      <c r="Q38" s="39"/>
    </row>
    <row r="39" spans="1:17" x14ac:dyDescent="0.25">
      <c r="A39" s="36" t="s">
        <v>37</v>
      </c>
      <c r="B39" s="18" t="s">
        <v>3</v>
      </c>
      <c r="C39" s="15">
        <v>118</v>
      </c>
      <c r="D39" s="15">
        <v>9</v>
      </c>
      <c r="E39" s="15">
        <v>96</v>
      </c>
      <c r="F39" s="15">
        <v>149</v>
      </c>
      <c r="G39" s="15">
        <v>105</v>
      </c>
      <c r="H39" s="15">
        <v>27</v>
      </c>
      <c r="I39" s="15">
        <v>232</v>
      </c>
      <c r="J39" s="15">
        <v>33</v>
      </c>
      <c r="K39" s="15">
        <v>69</v>
      </c>
      <c r="L39" s="15">
        <v>26</v>
      </c>
      <c r="M39" s="15">
        <v>34</v>
      </c>
      <c r="N39" s="15">
        <v>7</v>
      </c>
      <c r="O39" s="3">
        <f t="shared" si="1"/>
        <v>905</v>
      </c>
      <c r="P39" s="12"/>
      <c r="Q39" s="39"/>
    </row>
    <row r="40" spans="1:17" x14ac:dyDescent="0.25">
      <c r="A40" s="35" t="s">
        <v>38</v>
      </c>
      <c r="B40" s="20" t="s">
        <v>2</v>
      </c>
      <c r="C40" s="21">
        <v>132</v>
      </c>
      <c r="D40" s="21">
        <v>96</v>
      </c>
      <c r="E40" s="21">
        <v>147</v>
      </c>
      <c r="F40" s="21">
        <v>52</v>
      </c>
      <c r="G40" s="21">
        <v>107</v>
      </c>
      <c r="H40" s="21">
        <v>63</v>
      </c>
      <c r="I40" s="21">
        <v>63</v>
      </c>
      <c r="J40" s="21">
        <v>42</v>
      </c>
      <c r="K40" s="21">
        <v>60</v>
      </c>
      <c r="L40" s="21">
        <v>63</v>
      </c>
      <c r="M40" s="21">
        <v>53</v>
      </c>
      <c r="N40" s="21">
        <v>69</v>
      </c>
      <c r="O40" s="22">
        <f t="shared" si="1"/>
        <v>947</v>
      </c>
      <c r="P40" s="12"/>
      <c r="Q40" s="38">
        <v>47</v>
      </c>
    </row>
    <row r="41" spans="1:17" x14ac:dyDescent="0.25">
      <c r="A41" s="36" t="s">
        <v>38</v>
      </c>
      <c r="B41" s="19" t="s">
        <v>1</v>
      </c>
      <c r="C41" s="17">
        <v>55</v>
      </c>
      <c r="D41" s="17">
        <v>114</v>
      </c>
      <c r="E41" s="17">
        <v>141</v>
      </c>
      <c r="F41" s="17">
        <v>155</v>
      </c>
      <c r="G41" s="17">
        <v>90</v>
      </c>
      <c r="H41" s="17">
        <v>76</v>
      </c>
      <c r="I41" s="17">
        <v>112</v>
      </c>
      <c r="J41" s="17">
        <v>99</v>
      </c>
      <c r="K41" s="17">
        <v>86</v>
      </c>
      <c r="L41" s="17">
        <v>134</v>
      </c>
      <c r="M41" s="17">
        <v>79</v>
      </c>
      <c r="N41" s="17">
        <v>86</v>
      </c>
      <c r="O41" s="3">
        <f t="shared" si="1"/>
        <v>1227</v>
      </c>
      <c r="P41" s="12"/>
      <c r="Q41" s="39"/>
    </row>
    <row r="42" spans="1:17" x14ac:dyDescent="0.25">
      <c r="A42" s="37" t="s">
        <v>38</v>
      </c>
      <c r="B42" s="23" t="s">
        <v>3</v>
      </c>
      <c r="C42" s="24">
        <v>8</v>
      </c>
      <c r="D42" s="24">
        <v>33</v>
      </c>
      <c r="E42" s="24">
        <v>50</v>
      </c>
      <c r="F42" s="24">
        <v>125</v>
      </c>
      <c r="G42" s="24">
        <v>108</v>
      </c>
      <c r="H42" s="24">
        <v>42</v>
      </c>
      <c r="I42" s="24">
        <v>62</v>
      </c>
      <c r="J42" s="24">
        <v>46</v>
      </c>
      <c r="K42" s="24">
        <v>0</v>
      </c>
      <c r="L42" s="24">
        <v>3</v>
      </c>
      <c r="M42" s="24">
        <v>2</v>
      </c>
      <c r="N42" s="24">
        <v>1</v>
      </c>
      <c r="O42" s="25">
        <f t="shared" si="1"/>
        <v>480</v>
      </c>
      <c r="P42" s="12"/>
      <c r="Q42" s="39"/>
    </row>
    <row r="43" spans="1:17" x14ac:dyDescent="0.25">
      <c r="A43" s="36" t="s">
        <v>39</v>
      </c>
      <c r="B43" s="11" t="s">
        <v>2</v>
      </c>
      <c r="C43" s="9">
        <v>16</v>
      </c>
      <c r="D43" s="9">
        <v>17</v>
      </c>
      <c r="E43" s="9">
        <v>20</v>
      </c>
      <c r="F43" s="9">
        <v>14</v>
      </c>
      <c r="G43" s="9">
        <v>31</v>
      </c>
      <c r="H43" s="9">
        <v>48</v>
      </c>
      <c r="I43" s="9">
        <v>41</v>
      </c>
      <c r="J43" s="9">
        <v>18</v>
      </c>
      <c r="K43" s="9">
        <v>18</v>
      </c>
      <c r="L43" s="9">
        <v>29</v>
      </c>
      <c r="M43" s="9">
        <v>24</v>
      </c>
      <c r="N43" s="9">
        <v>35</v>
      </c>
      <c r="O43" s="3">
        <f t="shared" si="1"/>
        <v>311</v>
      </c>
      <c r="P43" s="12"/>
      <c r="Q43" s="38">
        <v>16</v>
      </c>
    </row>
    <row r="44" spans="1:17" x14ac:dyDescent="0.25">
      <c r="A44" s="36" t="s">
        <v>39</v>
      </c>
      <c r="B44" s="19" t="s">
        <v>1</v>
      </c>
      <c r="C44" s="17">
        <v>26</v>
      </c>
      <c r="D44" s="17">
        <v>49</v>
      </c>
      <c r="E44" s="17">
        <v>82</v>
      </c>
      <c r="F44" s="17">
        <v>68</v>
      </c>
      <c r="G44" s="17">
        <v>99</v>
      </c>
      <c r="H44" s="17">
        <v>94</v>
      </c>
      <c r="I44" s="17">
        <v>54</v>
      </c>
      <c r="J44" s="17">
        <v>50</v>
      </c>
      <c r="K44" s="17">
        <v>32</v>
      </c>
      <c r="L44" s="17">
        <v>36</v>
      </c>
      <c r="M44" s="17">
        <v>19</v>
      </c>
      <c r="N44" s="17">
        <v>24</v>
      </c>
      <c r="O44" s="3">
        <f t="shared" si="1"/>
        <v>633</v>
      </c>
      <c r="P44" s="12"/>
      <c r="Q44" s="39"/>
    </row>
    <row r="45" spans="1:17" x14ac:dyDescent="0.25">
      <c r="A45" s="36" t="s">
        <v>39</v>
      </c>
      <c r="B45" s="18" t="s">
        <v>3</v>
      </c>
      <c r="C45" s="15">
        <v>11</v>
      </c>
      <c r="D45" s="15">
        <v>51</v>
      </c>
      <c r="E45" s="15">
        <v>88</v>
      </c>
      <c r="F45" s="15">
        <v>43</v>
      </c>
      <c r="G45" s="15">
        <v>223</v>
      </c>
      <c r="H45" s="15">
        <v>248</v>
      </c>
      <c r="I45" s="15">
        <v>151</v>
      </c>
      <c r="J45" s="15">
        <v>110</v>
      </c>
      <c r="K45" s="15">
        <v>0</v>
      </c>
      <c r="L45" s="15">
        <v>44</v>
      </c>
      <c r="M45" s="15">
        <v>3</v>
      </c>
      <c r="N45" s="15">
        <v>1</v>
      </c>
      <c r="O45" s="3">
        <f t="shared" si="1"/>
        <v>973</v>
      </c>
      <c r="P45" s="12"/>
      <c r="Q45" s="39"/>
    </row>
    <row r="46" spans="1:17" x14ac:dyDescent="0.25">
      <c r="A46" s="35" t="s">
        <v>40</v>
      </c>
      <c r="B46" s="20" t="s">
        <v>2</v>
      </c>
      <c r="C46" s="21">
        <v>241</v>
      </c>
      <c r="D46" s="21">
        <v>74</v>
      </c>
      <c r="E46" s="21">
        <v>159</v>
      </c>
      <c r="F46" s="21">
        <v>195</v>
      </c>
      <c r="G46" s="21">
        <v>274</v>
      </c>
      <c r="H46" s="21">
        <v>275</v>
      </c>
      <c r="I46" s="21">
        <v>208</v>
      </c>
      <c r="J46" s="21">
        <v>110</v>
      </c>
      <c r="K46" s="21">
        <v>229</v>
      </c>
      <c r="L46" s="21">
        <v>295</v>
      </c>
      <c r="M46" s="21">
        <f>53+240</f>
        <v>293</v>
      </c>
      <c r="N46" s="21">
        <f>43+167</f>
        <v>210</v>
      </c>
      <c r="O46" s="22">
        <f>SUM(C46:N46)</f>
        <v>2563</v>
      </c>
      <c r="P46" s="13"/>
      <c r="Q46" s="38">
        <v>15</v>
      </c>
    </row>
    <row r="47" spans="1:17" x14ac:dyDescent="0.25">
      <c r="A47" s="36" t="s">
        <v>40</v>
      </c>
      <c r="B47" s="19" t="s">
        <v>1</v>
      </c>
      <c r="C47" s="17">
        <v>304</v>
      </c>
      <c r="D47" s="17">
        <v>374</v>
      </c>
      <c r="E47" s="17">
        <v>550</v>
      </c>
      <c r="F47" s="17">
        <v>499</v>
      </c>
      <c r="G47" s="17">
        <v>461</v>
      </c>
      <c r="H47" s="17">
        <v>294</v>
      </c>
      <c r="I47" s="17">
        <v>288</v>
      </c>
      <c r="J47" s="17">
        <v>248</v>
      </c>
      <c r="K47" s="17">
        <v>398</v>
      </c>
      <c r="L47" s="17">
        <v>486</v>
      </c>
      <c r="M47" s="17">
        <v>457</v>
      </c>
      <c r="N47" s="17">
        <v>288</v>
      </c>
      <c r="O47" s="3">
        <f>SUM(C47:N47)</f>
        <v>4647</v>
      </c>
      <c r="P47" s="12"/>
      <c r="Q47" s="39"/>
    </row>
    <row r="48" spans="1:17" x14ac:dyDescent="0.25">
      <c r="A48" s="37" t="s">
        <v>40</v>
      </c>
      <c r="B48" s="23" t="s">
        <v>3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5">
        <f t="shared" si="1"/>
        <v>0</v>
      </c>
      <c r="P48" s="12"/>
      <c r="Q48" s="39"/>
    </row>
    <row r="49" spans="1:17" x14ac:dyDescent="0.25">
      <c r="A49" s="36" t="s">
        <v>41</v>
      </c>
      <c r="B49" s="11" t="s">
        <v>2</v>
      </c>
      <c r="C49" s="9">
        <v>19</v>
      </c>
      <c r="D49" s="9">
        <v>25</v>
      </c>
      <c r="E49" s="9">
        <v>28</v>
      </c>
      <c r="F49" s="9">
        <v>32</v>
      </c>
      <c r="G49" s="9">
        <v>19</v>
      </c>
      <c r="H49" s="9">
        <v>36</v>
      </c>
      <c r="I49" s="9">
        <v>47</v>
      </c>
      <c r="J49" s="9">
        <v>25</v>
      </c>
      <c r="K49" s="9">
        <v>42</v>
      </c>
      <c r="L49" s="9">
        <v>18</v>
      </c>
      <c r="M49" s="9">
        <v>34</v>
      </c>
      <c r="N49" s="9">
        <v>50</v>
      </c>
      <c r="O49" s="3">
        <f t="shared" si="1"/>
        <v>375</v>
      </c>
      <c r="P49" s="12"/>
      <c r="Q49" s="38">
        <v>41</v>
      </c>
    </row>
    <row r="50" spans="1:17" x14ac:dyDescent="0.25">
      <c r="A50" s="36" t="s">
        <v>41</v>
      </c>
      <c r="B50" s="19" t="s">
        <v>1</v>
      </c>
      <c r="C50" s="17">
        <v>273</v>
      </c>
      <c r="D50" s="17">
        <v>188</v>
      </c>
      <c r="E50" s="17">
        <v>384</v>
      </c>
      <c r="F50" s="17">
        <v>322</v>
      </c>
      <c r="G50" s="17">
        <v>225</v>
      </c>
      <c r="H50" s="17">
        <v>227</v>
      </c>
      <c r="I50" s="17">
        <v>162</v>
      </c>
      <c r="J50" s="17">
        <v>125</v>
      </c>
      <c r="K50" s="17">
        <v>169</v>
      </c>
      <c r="L50" s="17">
        <v>274</v>
      </c>
      <c r="M50" s="17">
        <v>367</v>
      </c>
      <c r="N50" s="17">
        <v>304</v>
      </c>
      <c r="O50" s="3">
        <f t="shared" si="1"/>
        <v>3020</v>
      </c>
      <c r="P50" s="12"/>
      <c r="Q50" s="39"/>
    </row>
    <row r="51" spans="1:17" x14ac:dyDescent="0.25">
      <c r="A51" s="36" t="s">
        <v>41</v>
      </c>
      <c r="B51" s="18" t="s">
        <v>3</v>
      </c>
      <c r="C51" s="15">
        <v>43</v>
      </c>
      <c r="D51" s="15">
        <v>37</v>
      </c>
      <c r="E51" s="15">
        <v>25</v>
      </c>
      <c r="F51" s="15">
        <v>96</v>
      </c>
      <c r="G51" s="15">
        <v>50</v>
      </c>
      <c r="H51" s="15">
        <v>33</v>
      </c>
      <c r="I51" s="15">
        <v>59</v>
      </c>
      <c r="J51" s="15">
        <v>22</v>
      </c>
      <c r="K51" s="15">
        <v>0</v>
      </c>
      <c r="L51" s="15">
        <v>19</v>
      </c>
      <c r="M51" s="15">
        <v>11</v>
      </c>
      <c r="N51" s="15">
        <v>8</v>
      </c>
      <c r="O51" s="3">
        <f t="shared" si="1"/>
        <v>403</v>
      </c>
      <c r="P51" s="12"/>
      <c r="Q51" s="39"/>
    </row>
    <row r="52" spans="1:17" x14ac:dyDescent="0.25">
      <c r="A52" s="35" t="s">
        <v>42</v>
      </c>
      <c r="B52" s="20" t="s">
        <v>2</v>
      </c>
      <c r="C52" s="21">
        <v>24</v>
      </c>
      <c r="D52" s="21">
        <v>30</v>
      </c>
      <c r="E52" s="21">
        <v>44</v>
      </c>
      <c r="F52" s="21">
        <v>75</v>
      </c>
      <c r="G52" s="21">
        <v>99</v>
      </c>
      <c r="H52" s="21">
        <v>78</v>
      </c>
      <c r="I52" s="21">
        <v>80</v>
      </c>
      <c r="J52" s="21">
        <v>76</v>
      </c>
      <c r="K52" s="21">
        <v>69</v>
      </c>
      <c r="L52" s="21">
        <v>63</v>
      </c>
      <c r="M52" s="21">
        <v>64</v>
      </c>
      <c r="N52" s="21">
        <v>92</v>
      </c>
      <c r="O52" s="22">
        <f t="shared" si="1"/>
        <v>794</v>
      </c>
      <c r="P52" s="12"/>
      <c r="Q52" s="38">
        <v>13</v>
      </c>
    </row>
    <row r="53" spans="1:17" x14ac:dyDescent="0.25">
      <c r="A53" s="36" t="s">
        <v>42</v>
      </c>
      <c r="B53" s="19" t="s">
        <v>1</v>
      </c>
      <c r="C53" s="17">
        <v>88</v>
      </c>
      <c r="D53" s="17">
        <v>123</v>
      </c>
      <c r="E53" s="17">
        <v>246</v>
      </c>
      <c r="F53" s="17">
        <v>96</v>
      </c>
      <c r="G53" s="17">
        <v>105</v>
      </c>
      <c r="H53" s="17">
        <v>99</v>
      </c>
      <c r="I53" s="17">
        <v>35</v>
      </c>
      <c r="J53" s="17">
        <v>59</v>
      </c>
      <c r="K53" s="17">
        <v>46</v>
      </c>
      <c r="L53" s="17">
        <v>81</v>
      </c>
      <c r="M53" s="17">
        <v>87</v>
      </c>
      <c r="N53" s="17">
        <v>70</v>
      </c>
      <c r="O53" s="3">
        <f t="shared" si="1"/>
        <v>1135</v>
      </c>
      <c r="P53" s="12"/>
      <c r="Q53" s="39"/>
    </row>
    <row r="54" spans="1:17" x14ac:dyDescent="0.25">
      <c r="A54" s="37" t="s">
        <v>42</v>
      </c>
      <c r="B54" s="23" t="s">
        <v>3</v>
      </c>
      <c r="C54" s="24">
        <v>26</v>
      </c>
      <c r="D54" s="24">
        <v>20</v>
      </c>
      <c r="E54" s="24">
        <v>191</v>
      </c>
      <c r="F54" s="24">
        <v>97</v>
      </c>
      <c r="G54" s="24">
        <v>75</v>
      </c>
      <c r="H54" s="24">
        <v>35</v>
      </c>
      <c r="I54" s="24">
        <v>4</v>
      </c>
      <c r="J54" s="24">
        <v>6</v>
      </c>
      <c r="K54" s="24">
        <v>66</v>
      </c>
      <c r="L54" s="24">
        <v>3</v>
      </c>
      <c r="M54" s="24">
        <v>4</v>
      </c>
      <c r="N54" s="24">
        <v>1</v>
      </c>
      <c r="O54" s="25">
        <f t="shared" si="1"/>
        <v>528</v>
      </c>
      <c r="P54" s="12"/>
      <c r="Q54" s="39"/>
    </row>
    <row r="55" spans="1:17" x14ac:dyDescent="0.25">
      <c r="A55" s="36" t="s">
        <v>43</v>
      </c>
      <c r="B55" s="11" t="s">
        <v>2</v>
      </c>
      <c r="C55" s="9">
        <v>48</v>
      </c>
      <c r="D55" s="9">
        <v>80</v>
      </c>
      <c r="E55" s="9">
        <v>88</v>
      </c>
      <c r="F55" s="9">
        <v>46</v>
      </c>
      <c r="G55" s="9">
        <v>46</v>
      </c>
      <c r="H55" s="9">
        <v>69</v>
      </c>
      <c r="I55" s="9">
        <v>63</v>
      </c>
      <c r="J55" s="9">
        <v>63</v>
      </c>
      <c r="K55" s="9">
        <v>53</v>
      </c>
      <c r="L55" s="9">
        <v>64</v>
      </c>
      <c r="M55" s="9">
        <v>69</v>
      </c>
      <c r="N55" s="9">
        <v>92</v>
      </c>
      <c r="O55" s="3">
        <f t="shared" si="1"/>
        <v>781</v>
      </c>
      <c r="P55" s="12"/>
      <c r="Q55" s="38">
        <v>5</v>
      </c>
    </row>
    <row r="56" spans="1:17" x14ac:dyDescent="0.25">
      <c r="A56" s="36" t="s">
        <v>43</v>
      </c>
      <c r="B56" s="19" t="s">
        <v>1</v>
      </c>
      <c r="C56" s="17">
        <v>277</v>
      </c>
      <c r="D56" s="17">
        <v>314</v>
      </c>
      <c r="E56" s="17">
        <v>423</v>
      </c>
      <c r="F56" s="17">
        <v>496</v>
      </c>
      <c r="G56" s="17">
        <v>420</v>
      </c>
      <c r="H56" s="17">
        <v>229</v>
      </c>
      <c r="I56" s="17">
        <v>207</v>
      </c>
      <c r="J56" s="17">
        <v>180</v>
      </c>
      <c r="K56" s="17">
        <v>236</v>
      </c>
      <c r="L56" s="17">
        <v>304</v>
      </c>
      <c r="M56" s="17">
        <v>368</v>
      </c>
      <c r="N56" s="17">
        <v>247</v>
      </c>
      <c r="O56" s="3">
        <f t="shared" ref="O56:O72" si="2">SUM(C56:N56)</f>
        <v>3701</v>
      </c>
      <c r="P56" s="12"/>
      <c r="Q56" s="39"/>
    </row>
    <row r="57" spans="1:17" x14ac:dyDescent="0.25">
      <c r="A57" s="36" t="s">
        <v>43</v>
      </c>
      <c r="B57" s="18" t="s">
        <v>3</v>
      </c>
      <c r="C57" s="15">
        <v>0</v>
      </c>
      <c r="D57" s="15">
        <v>41</v>
      </c>
      <c r="E57" s="15">
        <v>68</v>
      </c>
      <c r="F57" s="15">
        <v>36</v>
      </c>
      <c r="G57" s="15">
        <v>55</v>
      </c>
      <c r="H57" s="15">
        <v>63</v>
      </c>
      <c r="I57" s="15">
        <v>34</v>
      </c>
      <c r="J57" s="15">
        <v>88</v>
      </c>
      <c r="K57" s="15">
        <v>35</v>
      </c>
      <c r="L57" s="15">
        <v>2</v>
      </c>
      <c r="M57" s="15">
        <v>15</v>
      </c>
      <c r="N57" s="15">
        <v>0</v>
      </c>
      <c r="O57" s="3">
        <f t="shared" si="2"/>
        <v>437</v>
      </c>
      <c r="P57" s="12"/>
      <c r="Q57" s="39"/>
    </row>
    <row r="58" spans="1:17" x14ac:dyDescent="0.25">
      <c r="A58" s="35" t="s">
        <v>44</v>
      </c>
      <c r="B58" s="20" t="s">
        <v>2</v>
      </c>
      <c r="C58" s="21">
        <v>40</v>
      </c>
      <c r="D58" s="21">
        <v>39</v>
      </c>
      <c r="E58" s="21">
        <v>47</v>
      </c>
      <c r="F58" s="21">
        <v>19</v>
      </c>
      <c r="G58" s="21">
        <v>54</v>
      </c>
      <c r="H58" s="21">
        <v>42</v>
      </c>
      <c r="I58" s="21">
        <v>38</v>
      </c>
      <c r="J58" s="21">
        <v>45</v>
      </c>
      <c r="K58" s="21">
        <v>39</v>
      </c>
      <c r="L58" s="21">
        <v>47</v>
      </c>
      <c r="M58" s="21">
        <v>50</v>
      </c>
      <c r="N58" s="21">
        <v>41</v>
      </c>
      <c r="O58" s="22">
        <f t="shared" si="2"/>
        <v>501</v>
      </c>
      <c r="P58" s="12"/>
      <c r="Q58" s="38">
        <v>4</v>
      </c>
    </row>
    <row r="59" spans="1:17" x14ac:dyDescent="0.25">
      <c r="A59" s="36" t="s">
        <v>44</v>
      </c>
      <c r="B59" s="19" t="s">
        <v>1</v>
      </c>
      <c r="C59" s="17">
        <v>72</v>
      </c>
      <c r="D59" s="17">
        <v>72</v>
      </c>
      <c r="E59" s="17">
        <v>110</v>
      </c>
      <c r="F59" s="17">
        <v>53</v>
      </c>
      <c r="G59" s="17">
        <v>78</v>
      </c>
      <c r="H59" s="17">
        <v>44</v>
      </c>
      <c r="I59" s="17">
        <v>29</v>
      </c>
      <c r="J59" s="17">
        <v>36</v>
      </c>
      <c r="K59" s="17">
        <v>36</v>
      </c>
      <c r="L59" s="17">
        <v>61</v>
      </c>
      <c r="M59" s="17">
        <v>92</v>
      </c>
      <c r="N59" s="17">
        <v>54</v>
      </c>
      <c r="O59" s="3">
        <f t="shared" si="2"/>
        <v>737</v>
      </c>
      <c r="P59" s="12"/>
      <c r="Q59" s="39"/>
    </row>
    <row r="60" spans="1:17" x14ac:dyDescent="0.25">
      <c r="A60" s="37" t="s">
        <v>44</v>
      </c>
      <c r="B60" s="23" t="s">
        <v>3</v>
      </c>
      <c r="C60" s="24">
        <v>70</v>
      </c>
      <c r="D60" s="24">
        <v>32</v>
      </c>
      <c r="E60" s="24">
        <v>33</v>
      </c>
      <c r="F60" s="24">
        <v>14</v>
      </c>
      <c r="G60" s="24">
        <v>61</v>
      </c>
      <c r="H60" s="24">
        <v>59</v>
      </c>
      <c r="I60" s="24">
        <v>25</v>
      </c>
      <c r="J60" s="24">
        <v>3</v>
      </c>
      <c r="K60" s="24">
        <v>1</v>
      </c>
      <c r="L60" s="24">
        <v>4</v>
      </c>
      <c r="M60" s="24">
        <v>0</v>
      </c>
      <c r="N60" s="24">
        <v>19</v>
      </c>
      <c r="O60" s="25">
        <f t="shared" si="2"/>
        <v>321</v>
      </c>
      <c r="P60" s="12"/>
      <c r="Q60" s="39"/>
    </row>
    <row r="61" spans="1:17" x14ac:dyDescent="0.25">
      <c r="A61" s="36" t="s">
        <v>45</v>
      </c>
      <c r="B61" s="11" t="s">
        <v>2</v>
      </c>
      <c r="C61" s="9">
        <v>14</v>
      </c>
      <c r="D61" s="9">
        <v>10</v>
      </c>
      <c r="E61" s="9">
        <v>8</v>
      </c>
      <c r="F61" s="9">
        <v>15</v>
      </c>
      <c r="G61" s="9">
        <v>38</v>
      </c>
      <c r="H61" s="9">
        <v>53</v>
      </c>
      <c r="I61" s="9">
        <v>20</v>
      </c>
      <c r="J61" s="9">
        <v>45</v>
      </c>
      <c r="K61" s="9">
        <v>38</v>
      </c>
      <c r="L61" s="9">
        <v>38</v>
      </c>
      <c r="M61" s="9">
        <v>31</v>
      </c>
      <c r="N61" s="9">
        <v>20</v>
      </c>
      <c r="O61" s="3">
        <f t="shared" si="2"/>
        <v>330</v>
      </c>
      <c r="P61" s="12"/>
      <c r="Q61" s="38">
        <v>8</v>
      </c>
    </row>
    <row r="62" spans="1:17" x14ac:dyDescent="0.25">
      <c r="A62" s="36" t="s">
        <v>45</v>
      </c>
      <c r="B62" s="19" t="s">
        <v>1</v>
      </c>
      <c r="C62" s="17">
        <v>351</v>
      </c>
      <c r="D62" s="17">
        <v>489</v>
      </c>
      <c r="E62" s="17">
        <v>465</v>
      </c>
      <c r="F62" s="17">
        <v>409</v>
      </c>
      <c r="G62" s="17">
        <v>256</v>
      </c>
      <c r="H62" s="17">
        <v>199</v>
      </c>
      <c r="I62" s="17">
        <v>191</v>
      </c>
      <c r="J62" s="17">
        <v>91</v>
      </c>
      <c r="K62" s="17">
        <v>360</v>
      </c>
      <c r="L62" s="17">
        <v>752</v>
      </c>
      <c r="M62" s="17">
        <v>654</v>
      </c>
      <c r="N62" s="17">
        <v>412</v>
      </c>
      <c r="O62" s="3">
        <f t="shared" si="2"/>
        <v>4629</v>
      </c>
      <c r="P62" s="12"/>
      <c r="Q62" s="39"/>
    </row>
    <row r="63" spans="1:17" x14ac:dyDescent="0.25">
      <c r="A63" s="36" t="s">
        <v>45</v>
      </c>
      <c r="B63" s="18" t="s">
        <v>3</v>
      </c>
      <c r="C63" s="15">
        <v>35</v>
      </c>
      <c r="D63" s="15">
        <v>21</v>
      </c>
      <c r="E63" s="15">
        <v>24</v>
      </c>
      <c r="F63" s="15">
        <v>46</v>
      </c>
      <c r="G63" s="15">
        <v>21</v>
      </c>
      <c r="H63" s="15">
        <v>16</v>
      </c>
      <c r="I63" s="15">
        <v>104</v>
      </c>
      <c r="J63" s="15">
        <v>10</v>
      </c>
      <c r="K63" s="15">
        <v>27</v>
      </c>
      <c r="L63" s="15">
        <v>2</v>
      </c>
      <c r="M63" s="15">
        <v>28</v>
      </c>
      <c r="N63" s="15">
        <v>1</v>
      </c>
      <c r="O63" s="3">
        <f t="shared" si="2"/>
        <v>335</v>
      </c>
      <c r="P63" s="12"/>
      <c r="Q63" s="39"/>
    </row>
    <row r="64" spans="1:17" x14ac:dyDescent="0.25">
      <c r="A64" s="35" t="s">
        <v>46</v>
      </c>
      <c r="B64" s="20" t="s">
        <v>2</v>
      </c>
      <c r="C64" s="21">
        <v>108</v>
      </c>
      <c r="D64" s="21">
        <v>121</v>
      </c>
      <c r="E64" s="21">
        <v>168</v>
      </c>
      <c r="F64" s="21">
        <v>60</v>
      </c>
      <c r="G64" s="21">
        <v>75</v>
      </c>
      <c r="H64" s="21">
        <v>80</v>
      </c>
      <c r="I64" s="21">
        <v>62</v>
      </c>
      <c r="J64" s="21">
        <v>78</v>
      </c>
      <c r="K64" s="21">
        <v>89</v>
      </c>
      <c r="L64" s="21">
        <v>59</v>
      </c>
      <c r="M64" s="21">
        <v>43</v>
      </c>
      <c r="N64" s="21">
        <v>94</v>
      </c>
      <c r="O64" s="22">
        <f t="shared" si="2"/>
        <v>1037</v>
      </c>
      <c r="P64" s="12"/>
      <c r="Q64" s="41"/>
    </row>
    <row r="65" spans="1:17" x14ac:dyDescent="0.25">
      <c r="A65" s="36" t="s">
        <v>46</v>
      </c>
      <c r="B65" s="19" t="s">
        <v>1</v>
      </c>
      <c r="C65" s="17">
        <v>93</v>
      </c>
      <c r="D65" s="17">
        <v>121</v>
      </c>
      <c r="E65" s="17">
        <v>141</v>
      </c>
      <c r="F65" s="17">
        <v>119</v>
      </c>
      <c r="G65" s="17">
        <v>59</v>
      </c>
      <c r="H65" s="17">
        <v>79</v>
      </c>
      <c r="I65" s="17">
        <v>68</v>
      </c>
      <c r="J65" s="17">
        <v>79</v>
      </c>
      <c r="K65" s="17">
        <v>63</v>
      </c>
      <c r="L65" s="17">
        <v>146</v>
      </c>
      <c r="M65" s="17">
        <v>180</v>
      </c>
      <c r="N65" s="17">
        <v>126</v>
      </c>
      <c r="O65" s="3">
        <f t="shared" si="2"/>
        <v>1274</v>
      </c>
      <c r="P65" s="12"/>
      <c r="Q65" s="42"/>
    </row>
    <row r="66" spans="1:17" x14ac:dyDescent="0.25">
      <c r="A66" s="37" t="s">
        <v>46</v>
      </c>
      <c r="B66" s="23" t="s">
        <v>3</v>
      </c>
      <c r="C66" s="24">
        <v>0</v>
      </c>
      <c r="D66" s="24">
        <v>0</v>
      </c>
      <c r="E66" s="24">
        <v>50</v>
      </c>
      <c r="F66" s="24">
        <v>148</v>
      </c>
      <c r="G66" s="24">
        <v>124</v>
      </c>
      <c r="H66" s="24">
        <v>9</v>
      </c>
      <c r="I66" s="24">
        <v>34</v>
      </c>
      <c r="J66" s="24">
        <v>28</v>
      </c>
      <c r="K66" s="24">
        <v>0</v>
      </c>
      <c r="L66" s="24">
        <v>13</v>
      </c>
      <c r="M66" s="24">
        <v>3</v>
      </c>
      <c r="N66" s="24">
        <v>7</v>
      </c>
      <c r="O66" s="25">
        <f t="shared" si="2"/>
        <v>416</v>
      </c>
      <c r="P66" s="12"/>
      <c r="Q66" s="42"/>
    </row>
    <row r="67" spans="1:17" x14ac:dyDescent="0.25">
      <c r="A67" s="36" t="s">
        <v>49</v>
      </c>
      <c r="B67" s="11" t="s">
        <v>2</v>
      </c>
      <c r="C67" s="9">
        <v>67</v>
      </c>
      <c r="D67" s="9">
        <v>42</v>
      </c>
      <c r="E67" s="9">
        <v>39</v>
      </c>
      <c r="F67" s="9">
        <v>26</v>
      </c>
      <c r="G67" s="9">
        <v>50</v>
      </c>
      <c r="H67" s="9">
        <v>72</v>
      </c>
      <c r="I67" s="9">
        <v>59</v>
      </c>
      <c r="J67" s="9">
        <v>43</v>
      </c>
      <c r="K67" s="9">
        <v>65</v>
      </c>
      <c r="L67" s="9">
        <v>69</v>
      </c>
      <c r="M67" s="9">
        <v>88</v>
      </c>
      <c r="N67" s="9">
        <v>148</v>
      </c>
      <c r="O67" s="3">
        <f>SUM(C67:N67)</f>
        <v>768</v>
      </c>
      <c r="P67" s="12"/>
      <c r="Q67" s="41"/>
    </row>
    <row r="68" spans="1:17" x14ac:dyDescent="0.25">
      <c r="A68" s="36" t="s">
        <v>49</v>
      </c>
      <c r="B68" s="19" t="s">
        <v>1</v>
      </c>
      <c r="C68" s="17">
        <v>1028</v>
      </c>
      <c r="D68" s="17">
        <v>632</v>
      </c>
      <c r="E68" s="17">
        <v>764</v>
      </c>
      <c r="F68" s="17">
        <v>504</v>
      </c>
      <c r="G68" s="17">
        <v>484</v>
      </c>
      <c r="H68" s="17">
        <v>410</v>
      </c>
      <c r="I68" s="17">
        <v>408</v>
      </c>
      <c r="J68" s="17">
        <v>311</v>
      </c>
      <c r="K68" s="17">
        <v>327</v>
      </c>
      <c r="L68" s="17">
        <v>547</v>
      </c>
      <c r="M68" s="17">
        <v>581</v>
      </c>
      <c r="N68" s="17">
        <v>486</v>
      </c>
      <c r="O68" s="3">
        <f>SUM(C68:N68)</f>
        <v>6482</v>
      </c>
      <c r="P68" s="12"/>
      <c r="Q68" s="42"/>
    </row>
    <row r="69" spans="1:17" x14ac:dyDescent="0.25">
      <c r="A69" s="36" t="s">
        <v>49</v>
      </c>
      <c r="B69" s="18" t="s">
        <v>3</v>
      </c>
      <c r="C69" s="15">
        <v>16</v>
      </c>
      <c r="D69" s="15">
        <v>44</v>
      </c>
      <c r="E69" s="15">
        <v>51</v>
      </c>
      <c r="F69" s="15">
        <v>23</v>
      </c>
      <c r="G69" s="15">
        <v>37</v>
      </c>
      <c r="H69" s="15">
        <v>80</v>
      </c>
      <c r="I69" s="15">
        <v>28</v>
      </c>
      <c r="J69" s="15">
        <v>29</v>
      </c>
      <c r="K69" s="15">
        <v>0</v>
      </c>
      <c r="L69" s="15">
        <v>30</v>
      </c>
      <c r="M69" s="15">
        <v>1</v>
      </c>
      <c r="N69" s="15">
        <v>6</v>
      </c>
      <c r="O69" s="3">
        <f>SUM(C69:N69)</f>
        <v>345</v>
      </c>
      <c r="P69" s="12"/>
      <c r="Q69" s="42"/>
    </row>
    <row r="70" spans="1:17" x14ac:dyDescent="0.25">
      <c r="A70" s="35" t="s">
        <v>48</v>
      </c>
      <c r="B70" s="20" t="s">
        <v>2</v>
      </c>
      <c r="C70" s="21">
        <v>120</v>
      </c>
      <c r="D70" s="21">
        <v>318</v>
      </c>
      <c r="E70" s="21">
        <v>137</v>
      </c>
      <c r="F70" s="21">
        <v>99</v>
      </c>
      <c r="G70" s="21">
        <v>104</v>
      </c>
      <c r="H70" s="21">
        <v>103</v>
      </c>
      <c r="I70" s="21">
        <v>72</v>
      </c>
      <c r="J70" s="21">
        <v>133</v>
      </c>
      <c r="K70" s="21">
        <v>105</v>
      </c>
      <c r="L70" s="21">
        <v>86</v>
      </c>
      <c r="M70" s="21">
        <v>85</v>
      </c>
      <c r="N70" s="21">
        <v>284</v>
      </c>
      <c r="O70" s="22">
        <f t="shared" si="2"/>
        <v>1646</v>
      </c>
      <c r="P70" s="12"/>
      <c r="Q70" s="41"/>
    </row>
    <row r="71" spans="1:17" x14ac:dyDescent="0.25">
      <c r="A71" s="36" t="s">
        <v>48</v>
      </c>
      <c r="B71" s="19" t="s">
        <v>1</v>
      </c>
      <c r="C71" s="17">
        <v>508</v>
      </c>
      <c r="D71" s="17">
        <v>1163</v>
      </c>
      <c r="E71" s="17">
        <v>1695</v>
      </c>
      <c r="F71" s="17">
        <v>1196</v>
      </c>
      <c r="G71" s="17">
        <v>843</v>
      </c>
      <c r="H71" s="17">
        <v>526</v>
      </c>
      <c r="I71" s="17">
        <v>394</v>
      </c>
      <c r="J71" s="17">
        <v>314</v>
      </c>
      <c r="K71" s="17">
        <v>575</v>
      </c>
      <c r="L71" s="17">
        <v>1140</v>
      </c>
      <c r="M71" s="17">
        <v>1120</v>
      </c>
      <c r="N71" s="17">
        <v>1036</v>
      </c>
      <c r="O71" s="3">
        <f t="shared" si="2"/>
        <v>10510</v>
      </c>
      <c r="P71" s="12"/>
      <c r="Q71" s="42"/>
    </row>
    <row r="72" spans="1:17" x14ac:dyDescent="0.25">
      <c r="A72" s="37" t="s">
        <v>48</v>
      </c>
      <c r="B72" s="23" t="s">
        <v>3</v>
      </c>
      <c r="C72" s="24">
        <v>6</v>
      </c>
      <c r="D72" s="24">
        <v>194</v>
      </c>
      <c r="E72" s="24">
        <v>114</v>
      </c>
      <c r="F72" s="24">
        <v>70</v>
      </c>
      <c r="G72" s="24">
        <v>96</v>
      </c>
      <c r="H72" s="24">
        <v>130</v>
      </c>
      <c r="I72" s="24">
        <v>178</v>
      </c>
      <c r="J72" s="24">
        <v>30</v>
      </c>
      <c r="K72" s="24">
        <v>16</v>
      </c>
      <c r="L72" s="24">
        <v>13</v>
      </c>
      <c r="M72" s="24">
        <v>7</v>
      </c>
      <c r="N72" s="24">
        <v>8</v>
      </c>
      <c r="O72" s="25">
        <f t="shared" si="2"/>
        <v>862</v>
      </c>
      <c r="P72" s="12"/>
      <c r="Q72" s="42"/>
    </row>
    <row r="73" spans="1:17" x14ac:dyDescent="0.25">
      <c r="A73" s="36" t="s">
        <v>50</v>
      </c>
      <c r="B73" s="11" t="s">
        <v>2</v>
      </c>
      <c r="C73" s="9">
        <v>4</v>
      </c>
      <c r="D73" s="9">
        <v>25</v>
      </c>
      <c r="E73" s="9">
        <v>35</v>
      </c>
      <c r="F73" s="9">
        <v>14</v>
      </c>
      <c r="G73" s="9">
        <v>21</v>
      </c>
      <c r="H73" s="9">
        <v>29</v>
      </c>
      <c r="I73" s="9">
        <v>21</v>
      </c>
      <c r="J73" s="9">
        <v>22</v>
      </c>
      <c r="K73" s="9">
        <v>18</v>
      </c>
      <c r="L73" s="9">
        <v>14</v>
      </c>
      <c r="M73" s="9">
        <v>7</v>
      </c>
      <c r="N73" s="9">
        <v>34</v>
      </c>
      <c r="O73" s="3">
        <f t="shared" ref="O73" si="3">SUM(C73:N73)</f>
        <v>244</v>
      </c>
      <c r="P73" s="12"/>
      <c r="Q73" s="38">
        <v>18</v>
      </c>
    </row>
    <row r="74" spans="1:17" x14ac:dyDescent="0.25">
      <c r="A74" s="36" t="s">
        <v>50</v>
      </c>
      <c r="B74" s="19" t="s">
        <v>1</v>
      </c>
      <c r="C74" s="17">
        <v>0</v>
      </c>
      <c r="D74" s="17">
        <v>25</v>
      </c>
      <c r="E74" s="17">
        <v>83</v>
      </c>
      <c r="F74" s="17">
        <v>54</v>
      </c>
      <c r="G74" s="17">
        <v>60</v>
      </c>
      <c r="H74" s="17">
        <v>46</v>
      </c>
      <c r="I74" s="17">
        <v>32</v>
      </c>
      <c r="J74" s="17">
        <v>18</v>
      </c>
      <c r="K74" s="17">
        <v>39</v>
      </c>
      <c r="L74" s="17">
        <v>43</v>
      </c>
      <c r="M74" s="17">
        <v>42</v>
      </c>
      <c r="N74" s="17">
        <v>37</v>
      </c>
      <c r="O74" s="3">
        <f t="shared" ref="O74:O76" si="4">SUM(C74:N74)</f>
        <v>479</v>
      </c>
      <c r="P74" s="12"/>
      <c r="Q74" s="39"/>
    </row>
    <row r="75" spans="1:17" x14ac:dyDescent="0.25">
      <c r="A75" s="36" t="s">
        <v>50</v>
      </c>
      <c r="B75" s="18" t="s">
        <v>3</v>
      </c>
      <c r="C75" s="15">
        <v>0</v>
      </c>
      <c r="D75" s="15">
        <v>31</v>
      </c>
      <c r="E75" s="15">
        <v>12</v>
      </c>
      <c r="F75" s="15">
        <v>28</v>
      </c>
      <c r="G75" s="15">
        <v>61</v>
      </c>
      <c r="H75" s="15">
        <v>17</v>
      </c>
      <c r="I75" s="15">
        <v>27</v>
      </c>
      <c r="J75" s="15">
        <v>12</v>
      </c>
      <c r="K75" s="15">
        <v>0</v>
      </c>
      <c r="L75" s="15">
        <v>0</v>
      </c>
      <c r="M75" s="15">
        <v>1</v>
      </c>
      <c r="N75" s="15">
        <v>0</v>
      </c>
      <c r="O75" s="3">
        <f t="shared" si="4"/>
        <v>189</v>
      </c>
      <c r="P75" s="12"/>
      <c r="Q75" s="39"/>
    </row>
    <row r="76" spans="1:17" x14ac:dyDescent="0.25">
      <c r="A76" s="35" t="s">
        <v>51</v>
      </c>
      <c r="B76" s="20" t="s">
        <v>2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3474</v>
      </c>
      <c r="I76" s="21">
        <v>756</v>
      </c>
      <c r="J76" s="21">
        <v>558</v>
      </c>
      <c r="K76" s="21">
        <v>430</v>
      </c>
      <c r="L76" s="21">
        <v>411</v>
      </c>
      <c r="M76" s="21">
        <v>325</v>
      </c>
      <c r="N76" s="21">
        <v>229</v>
      </c>
      <c r="O76" s="22">
        <f t="shared" si="4"/>
        <v>6183</v>
      </c>
      <c r="P76" s="12"/>
      <c r="Q76" s="41"/>
    </row>
    <row r="77" spans="1:17" x14ac:dyDescent="0.25">
      <c r="A77" s="36"/>
      <c r="B77" s="19" t="s">
        <v>1</v>
      </c>
      <c r="C77" s="17">
        <v>0</v>
      </c>
      <c r="D77" s="17">
        <v>0</v>
      </c>
      <c r="E77" s="17">
        <v>0</v>
      </c>
      <c r="F77" s="17">
        <v>0</v>
      </c>
      <c r="G77" s="17">
        <v>105</v>
      </c>
      <c r="H77" s="17">
        <v>1325</v>
      </c>
      <c r="I77" s="17">
        <v>873</v>
      </c>
      <c r="J77" s="17">
        <v>732</v>
      </c>
      <c r="K77" s="17">
        <v>876</v>
      </c>
      <c r="L77" s="17">
        <v>1635</v>
      </c>
      <c r="M77" s="17">
        <v>1678</v>
      </c>
      <c r="N77" s="17">
        <v>1579</v>
      </c>
      <c r="O77" s="3">
        <f>SUM(C77:N77)</f>
        <v>8803</v>
      </c>
      <c r="P77" s="12"/>
      <c r="Q77" s="42"/>
    </row>
    <row r="78" spans="1:17" x14ac:dyDescent="0.25">
      <c r="A78" s="37"/>
      <c r="B78" s="23" t="s">
        <v>3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91</v>
      </c>
      <c r="J78" s="24">
        <v>401</v>
      </c>
      <c r="K78" s="24">
        <v>578</v>
      </c>
      <c r="L78" s="24">
        <v>266</v>
      </c>
      <c r="M78" s="24">
        <v>271</v>
      </c>
      <c r="N78" s="24">
        <v>142</v>
      </c>
      <c r="O78" s="25">
        <f t="shared" ref="O78:O79" si="5">SUM(C78:N78)</f>
        <v>1749</v>
      </c>
      <c r="P78" s="12"/>
      <c r="Q78" s="42"/>
    </row>
    <row r="79" spans="1:17" x14ac:dyDescent="0.25">
      <c r="A79" s="35" t="s">
        <v>54</v>
      </c>
      <c r="B79" s="20" t="s">
        <v>2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325</v>
      </c>
      <c r="L79" s="21">
        <v>323</v>
      </c>
      <c r="M79" s="21">
        <v>80</v>
      </c>
      <c r="N79" s="21">
        <v>52</v>
      </c>
      <c r="O79" s="22">
        <f t="shared" si="5"/>
        <v>780</v>
      </c>
      <c r="P79" s="12"/>
      <c r="Q79" s="41"/>
    </row>
    <row r="80" spans="1:17" x14ac:dyDescent="0.25">
      <c r="A80" s="36"/>
      <c r="B80" s="19" t="s">
        <v>1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216</v>
      </c>
      <c r="L80" s="17">
        <v>440</v>
      </c>
      <c r="M80" s="17">
        <v>440</v>
      </c>
      <c r="N80" s="17">
        <v>323</v>
      </c>
      <c r="O80" s="3">
        <f t="shared" ref="O80:O82" si="6">SUM(C80:N80)</f>
        <v>1419</v>
      </c>
      <c r="P80" s="12"/>
      <c r="Q80" s="42"/>
    </row>
    <row r="81" spans="1:17" x14ac:dyDescent="0.25">
      <c r="A81" s="37"/>
      <c r="B81" s="23" t="s">
        <v>3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5</v>
      </c>
      <c r="M81" s="24">
        <v>22</v>
      </c>
      <c r="N81" s="24">
        <v>3</v>
      </c>
      <c r="O81" s="25">
        <f t="shared" si="6"/>
        <v>30</v>
      </c>
      <c r="P81" s="12"/>
      <c r="Q81" s="42"/>
    </row>
    <row r="82" spans="1:17" x14ac:dyDescent="0.25">
      <c r="A82" s="35" t="s">
        <v>55</v>
      </c>
      <c r="B82" s="20" t="s">
        <v>2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439</v>
      </c>
      <c r="L82" s="21">
        <v>601</v>
      </c>
      <c r="M82" s="21">
        <v>213</v>
      </c>
      <c r="N82" s="21">
        <v>155</v>
      </c>
      <c r="O82" s="22">
        <f t="shared" si="6"/>
        <v>1408</v>
      </c>
      <c r="P82" s="12"/>
      <c r="Q82" s="41"/>
    </row>
    <row r="83" spans="1:17" x14ac:dyDescent="0.25">
      <c r="A83" s="36"/>
      <c r="B83" s="19" t="s">
        <v>1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345</v>
      </c>
      <c r="L83" s="17">
        <v>1185</v>
      </c>
      <c r="M83" s="17">
        <v>956</v>
      </c>
      <c r="N83" s="17">
        <v>748</v>
      </c>
      <c r="O83" s="3">
        <f t="shared" ref="O83:O85" si="7">SUM(C83:N83)</f>
        <v>3234</v>
      </c>
      <c r="P83" s="12"/>
      <c r="Q83" s="42"/>
    </row>
    <row r="84" spans="1:17" x14ac:dyDescent="0.25">
      <c r="A84" s="37"/>
      <c r="B84" s="23" t="s">
        <v>3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70</v>
      </c>
      <c r="M84" s="24">
        <v>64</v>
      </c>
      <c r="N84" s="24">
        <v>10</v>
      </c>
      <c r="O84" s="25">
        <f t="shared" si="7"/>
        <v>144</v>
      </c>
      <c r="P84" s="12"/>
      <c r="Q84" s="42"/>
    </row>
    <row r="85" spans="1:17" x14ac:dyDescent="0.25">
      <c r="A85" s="35" t="s">
        <v>56</v>
      </c>
      <c r="B85" s="20" t="s">
        <v>2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24</v>
      </c>
      <c r="L85" s="21">
        <v>715</v>
      </c>
      <c r="M85" s="21">
        <v>167</v>
      </c>
      <c r="N85" s="21">
        <v>63</v>
      </c>
      <c r="O85" s="22">
        <f t="shared" si="7"/>
        <v>969</v>
      </c>
      <c r="P85" s="12"/>
      <c r="Q85" s="41"/>
    </row>
    <row r="86" spans="1:17" x14ac:dyDescent="0.25">
      <c r="A86" s="36"/>
      <c r="B86" s="19" t="s">
        <v>1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324</v>
      </c>
      <c r="L86" s="17">
        <v>1958</v>
      </c>
      <c r="M86" s="17">
        <v>1777</v>
      </c>
      <c r="N86" s="17">
        <v>1256</v>
      </c>
      <c r="O86" s="3">
        <f t="shared" ref="O86:O88" si="8">SUM(C86:N86)</f>
        <v>5315</v>
      </c>
      <c r="P86" s="12"/>
      <c r="Q86" s="42"/>
    </row>
    <row r="87" spans="1:17" x14ac:dyDescent="0.25">
      <c r="A87" s="37"/>
      <c r="B87" s="23" t="s">
        <v>3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6</v>
      </c>
      <c r="M87" s="24">
        <v>28</v>
      </c>
      <c r="N87" s="24">
        <v>5</v>
      </c>
      <c r="O87" s="25">
        <f t="shared" si="8"/>
        <v>39</v>
      </c>
      <c r="P87" s="12"/>
      <c r="Q87" s="42"/>
    </row>
    <row r="88" spans="1:17" x14ac:dyDescent="0.25">
      <c r="A88" s="35" t="s">
        <v>57</v>
      </c>
      <c r="B88" s="20" t="s">
        <v>2</v>
      </c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697</v>
      </c>
      <c r="M88" s="21">
        <v>916</v>
      </c>
      <c r="N88" s="21">
        <v>358</v>
      </c>
      <c r="O88" s="22">
        <f t="shared" si="8"/>
        <v>1971</v>
      </c>
      <c r="P88" s="12"/>
      <c r="Q88" s="41"/>
    </row>
    <row r="89" spans="1:17" x14ac:dyDescent="0.25">
      <c r="A89" s="36"/>
      <c r="B89" s="19" t="s">
        <v>1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774</v>
      </c>
      <c r="M89" s="17">
        <v>970</v>
      </c>
      <c r="N89" s="17">
        <v>924</v>
      </c>
      <c r="O89" s="3">
        <f t="shared" ref="O89:O96" si="9">SUM(C89:N89)</f>
        <v>2668</v>
      </c>
      <c r="P89" s="12"/>
      <c r="Q89" s="42"/>
    </row>
    <row r="90" spans="1:17" x14ac:dyDescent="0.25">
      <c r="A90" s="37"/>
      <c r="B90" s="23" t="s">
        <v>3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75</v>
      </c>
      <c r="N90" s="24">
        <v>36</v>
      </c>
      <c r="O90" s="25">
        <f t="shared" si="9"/>
        <v>111</v>
      </c>
      <c r="P90" s="12"/>
      <c r="Q90" s="42"/>
    </row>
    <row r="91" spans="1:17" x14ac:dyDescent="0.25">
      <c r="A91" s="35" t="s">
        <v>58</v>
      </c>
      <c r="B91" s="20" t="s">
        <v>2</v>
      </c>
      <c r="C91" s="21">
        <v>0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67</v>
      </c>
      <c r="M91" s="21">
        <v>225</v>
      </c>
      <c r="N91" s="21">
        <v>46</v>
      </c>
      <c r="O91" s="22">
        <f t="shared" si="9"/>
        <v>338</v>
      </c>
      <c r="P91" s="12"/>
      <c r="Q91" s="41"/>
    </row>
    <row r="92" spans="1:17" x14ac:dyDescent="0.25">
      <c r="A92" s="36"/>
      <c r="B92" s="19" t="s">
        <v>1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291</v>
      </c>
      <c r="M92" s="17">
        <v>227</v>
      </c>
      <c r="N92" s="17">
        <v>169</v>
      </c>
      <c r="O92" s="3">
        <f t="shared" si="9"/>
        <v>687</v>
      </c>
      <c r="P92" s="12"/>
      <c r="Q92" s="42"/>
    </row>
    <row r="93" spans="1:17" x14ac:dyDescent="0.25">
      <c r="A93" s="37"/>
      <c r="B93" s="23" t="s">
        <v>3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73</v>
      </c>
      <c r="N93" s="24">
        <v>1</v>
      </c>
      <c r="O93" s="25">
        <f t="shared" si="9"/>
        <v>74</v>
      </c>
      <c r="P93" s="12"/>
      <c r="Q93" s="42"/>
    </row>
    <row r="94" spans="1:17" x14ac:dyDescent="0.25">
      <c r="A94" s="35" t="s">
        <v>59</v>
      </c>
      <c r="B94" s="20" t="s">
        <v>2</v>
      </c>
      <c r="C94" s="21">
        <v>0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206</v>
      </c>
      <c r="M94" s="21">
        <v>191</v>
      </c>
      <c r="N94" s="21">
        <v>44</v>
      </c>
      <c r="O94" s="22">
        <f t="shared" si="9"/>
        <v>441</v>
      </c>
      <c r="P94" s="12"/>
      <c r="Q94" s="41"/>
    </row>
    <row r="95" spans="1:17" x14ac:dyDescent="0.25">
      <c r="A95" s="36"/>
      <c r="B95" s="19" t="s">
        <v>1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40</v>
      </c>
      <c r="M95" s="17">
        <v>53</v>
      </c>
      <c r="N95" s="17">
        <v>74</v>
      </c>
      <c r="O95" s="3">
        <f t="shared" si="9"/>
        <v>167</v>
      </c>
      <c r="P95" s="12"/>
      <c r="Q95" s="42"/>
    </row>
    <row r="96" spans="1:17" x14ac:dyDescent="0.25">
      <c r="A96" s="37"/>
      <c r="B96" s="23" t="s">
        <v>3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10</v>
      </c>
      <c r="N96" s="24">
        <v>3</v>
      </c>
      <c r="O96" s="25">
        <f t="shared" si="9"/>
        <v>13</v>
      </c>
      <c r="P96" s="12"/>
      <c r="Q96" s="42"/>
    </row>
    <row r="97" spans="1:17" x14ac:dyDescent="0.25">
      <c r="A97" s="35" t="s">
        <v>60</v>
      </c>
      <c r="B97" s="20" t="s">
        <v>2</v>
      </c>
      <c r="C97" s="21">
        <v>0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73</v>
      </c>
      <c r="M97" s="21">
        <v>206</v>
      </c>
      <c r="N97" s="21">
        <v>270</v>
      </c>
      <c r="O97" s="22">
        <f t="shared" ref="O97:O99" si="10">SUM(C97:N97)</f>
        <v>549</v>
      </c>
      <c r="P97" s="12"/>
      <c r="Q97" s="41"/>
    </row>
    <row r="98" spans="1:17" x14ac:dyDescent="0.25">
      <c r="A98" s="36"/>
      <c r="B98" s="19" t="s">
        <v>1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544</v>
      </c>
      <c r="M98" s="17">
        <v>2468</v>
      </c>
      <c r="N98" s="17">
        <v>1594</v>
      </c>
      <c r="O98" s="3">
        <f t="shared" si="10"/>
        <v>4606</v>
      </c>
      <c r="P98" s="12"/>
      <c r="Q98" s="42"/>
    </row>
    <row r="99" spans="1:17" x14ac:dyDescent="0.25">
      <c r="A99" s="37"/>
      <c r="B99" s="23" t="s">
        <v>3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60</v>
      </c>
      <c r="N99" s="24">
        <v>144</v>
      </c>
      <c r="O99" s="25">
        <f t="shared" si="10"/>
        <v>204</v>
      </c>
      <c r="P99" s="12"/>
      <c r="Q99" s="42"/>
    </row>
    <row r="100" spans="1:17" x14ac:dyDescent="0.25">
      <c r="A100" s="35" t="s">
        <v>61</v>
      </c>
      <c r="B100" s="20" t="s">
        <v>2</v>
      </c>
      <c r="C100" s="21">
        <v>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37</v>
      </c>
      <c r="N100" s="21">
        <v>250</v>
      </c>
      <c r="O100" s="22">
        <f t="shared" ref="O100:O102" si="11">SUM(C100:N100)</f>
        <v>287</v>
      </c>
      <c r="P100" s="12"/>
      <c r="Q100" s="41"/>
    </row>
    <row r="101" spans="1:17" x14ac:dyDescent="0.25">
      <c r="A101" s="36"/>
      <c r="B101" s="19" t="s">
        <v>1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140</v>
      </c>
      <c r="N101" s="17">
        <v>172</v>
      </c>
      <c r="O101" s="3">
        <f t="shared" si="11"/>
        <v>312</v>
      </c>
      <c r="P101" s="12"/>
      <c r="Q101" s="42"/>
    </row>
    <row r="102" spans="1:17" x14ac:dyDescent="0.25">
      <c r="A102" s="37"/>
      <c r="B102" s="23" t="s">
        <v>3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5">
        <f t="shared" si="11"/>
        <v>0</v>
      </c>
      <c r="P102" s="12"/>
      <c r="Q102" s="42"/>
    </row>
    <row r="103" spans="1:17" x14ac:dyDescent="0.25">
      <c r="A103" s="35" t="s">
        <v>62</v>
      </c>
      <c r="B103" s="20" t="s">
        <v>2</v>
      </c>
      <c r="C103" s="21">
        <v>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603</v>
      </c>
      <c r="N103" s="21">
        <v>240</v>
      </c>
      <c r="O103" s="22">
        <f t="shared" ref="O103:O105" si="12">SUM(C103:N103)</f>
        <v>843</v>
      </c>
      <c r="P103" s="12"/>
      <c r="Q103" s="41"/>
    </row>
    <row r="104" spans="1:17" x14ac:dyDescent="0.25">
      <c r="A104" s="36"/>
      <c r="B104" s="19" t="s">
        <v>1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362</v>
      </c>
      <c r="N104" s="17">
        <v>1014</v>
      </c>
      <c r="O104" s="3">
        <f t="shared" si="12"/>
        <v>1376</v>
      </c>
      <c r="P104" s="12"/>
      <c r="Q104" s="42"/>
    </row>
    <row r="105" spans="1:17" x14ac:dyDescent="0.25">
      <c r="A105" s="37"/>
      <c r="B105" s="23" t="s">
        <v>3</v>
      </c>
      <c r="C105" s="24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5">
        <f t="shared" si="12"/>
        <v>0</v>
      </c>
      <c r="P105" s="12"/>
      <c r="Q105" s="42"/>
    </row>
    <row r="106" spans="1:17" x14ac:dyDescent="0.25">
      <c r="A106" s="35" t="s">
        <v>63</v>
      </c>
      <c r="B106" s="20" t="s">
        <v>2</v>
      </c>
      <c r="C106" s="21">
        <v>0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1">
        <v>494</v>
      </c>
      <c r="N106" s="21">
        <v>216</v>
      </c>
      <c r="O106" s="22">
        <f t="shared" ref="O106:O108" si="13">SUM(C106:N106)</f>
        <v>710</v>
      </c>
      <c r="P106" s="12"/>
      <c r="Q106" s="41"/>
    </row>
    <row r="107" spans="1:17" x14ac:dyDescent="0.25">
      <c r="A107" s="36"/>
      <c r="B107" s="19" t="s">
        <v>1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99</v>
      </c>
      <c r="N107" s="17">
        <v>1048</v>
      </c>
      <c r="O107" s="3">
        <f t="shared" si="13"/>
        <v>1147</v>
      </c>
      <c r="P107" s="12"/>
      <c r="Q107" s="42"/>
    </row>
    <row r="108" spans="1:17" x14ac:dyDescent="0.25">
      <c r="A108" s="37"/>
      <c r="B108" s="23" t="s">
        <v>3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27</v>
      </c>
      <c r="O108" s="25">
        <f t="shared" si="13"/>
        <v>27</v>
      </c>
      <c r="P108" s="12"/>
      <c r="Q108" s="42"/>
    </row>
    <row r="109" spans="1:17" x14ac:dyDescent="0.25">
      <c r="A109" s="35" t="s">
        <v>64</v>
      </c>
      <c r="B109" s="20" t="s">
        <v>2</v>
      </c>
      <c r="C109" s="21">
        <v>0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1">
        <v>0</v>
      </c>
      <c r="N109" s="21">
        <v>346</v>
      </c>
      <c r="O109" s="22">
        <f t="shared" ref="O109:O111" si="14">SUM(C109:N109)</f>
        <v>346</v>
      </c>
      <c r="P109" s="12"/>
      <c r="Q109" s="41"/>
    </row>
    <row r="110" spans="1:17" x14ac:dyDescent="0.25">
      <c r="A110" s="36"/>
      <c r="B110" s="19" t="s">
        <v>1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741</v>
      </c>
      <c r="O110" s="3">
        <f t="shared" si="14"/>
        <v>741</v>
      </c>
      <c r="P110" s="12"/>
      <c r="Q110" s="42"/>
    </row>
    <row r="111" spans="1:17" x14ac:dyDescent="0.25">
      <c r="A111" s="37"/>
      <c r="B111" s="23" t="s">
        <v>3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27</v>
      </c>
      <c r="O111" s="25">
        <f t="shared" si="14"/>
        <v>27</v>
      </c>
      <c r="P111" s="12"/>
      <c r="Q111" s="42"/>
    </row>
    <row r="112" spans="1:17" x14ac:dyDescent="0.25">
      <c r="Q112"/>
    </row>
    <row r="113" spans="17:17" x14ac:dyDescent="0.25">
      <c r="Q113"/>
    </row>
    <row r="114" spans="17:17" x14ac:dyDescent="0.25">
      <c r="Q114"/>
    </row>
    <row r="115" spans="17:17" x14ac:dyDescent="0.25">
      <c r="Q115"/>
    </row>
    <row r="116" spans="17:17" x14ac:dyDescent="0.25">
      <c r="Q116"/>
    </row>
    <row r="117" spans="17:17" x14ac:dyDescent="0.25">
      <c r="Q117"/>
    </row>
    <row r="118" spans="17:17" x14ac:dyDescent="0.25">
      <c r="Q118"/>
    </row>
    <row r="119" spans="17:17" x14ac:dyDescent="0.25">
      <c r="Q119"/>
    </row>
    <row r="120" spans="17:17" x14ac:dyDescent="0.25">
      <c r="Q120"/>
    </row>
    <row r="121" spans="17:17" x14ac:dyDescent="0.25">
      <c r="Q121"/>
    </row>
    <row r="122" spans="17:17" x14ac:dyDescent="0.25">
      <c r="Q122"/>
    </row>
    <row r="123" spans="17:17" x14ac:dyDescent="0.25">
      <c r="Q123"/>
    </row>
    <row r="124" spans="17:17" x14ac:dyDescent="0.25">
      <c r="Q124"/>
    </row>
    <row r="125" spans="17:17" x14ac:dyDescent="0.25">
      <c r="Q125"/>
    </row>
    <row r="126" spans="17:17" x14ac:dyDescent="0.25">
      <c r="Q126"/>
    </row>
    <row r="127" spans="17:17" x14ac:dyDescent="0.25">
      <c r="Q127"/>
    </row>
    <row r="128" spans="17:17" x14ac:dyDescent="0.25">
      <c r="Q128"/>
    </row>
    <row r="129" spans="17:17" x14ac:dyDescent="0.25">
      <c r="Q129"/>
    </row>
    <row r="130" spans="17:17" x14ac:dyDescent="0.25">
      <c r="Q130"/>
    </row>
    <row r="131" spans="17:17" x14ac:dyDescent="0.25">
      <c r="Q131"/>
    </row>
    <row r="132" spans="17:17" x14ac:dyDescent="0.25">
      <c r="Q132"/>
    </row>
    <row r="133" spans="17:17" x14ac:dyDescent="0.25">
      <c r="Q133"/>
    </row>
    <row r="134" spans="17:17" x14ac:dyDescent="0.25">
      <c r="Q134"/>
    </row>
    <row r="135" spans="17:17" x14ac:dyDescent="0.25">
      <c r="Q135"/>
    </row>
    <row r="136" spans="17:17" x14ac:dyDescent="0.25">
      <c r="Q136"/>
    </row>
    <row r="137" spans="17:17" x14ac:dyDescent="0.25">
      <c r="Q137"/>
    </row>
    <row r="138" spans="17:17" x14ac:dyDescent="0.25">
      <c r="Q138"/>
    </row>
    <row r="139" spans="17:17" x14ac:dyDescent="0.25">
      <c r="Q139"/>
    </row>
    <row r="140" spans="17:17" x14ac:dyDescent="0.25">
      <c r="Q140"/>
    </row>
    <row r="141" spans="17:17" x14ac:dyDescent="0.25">
      <c r="Q141"/>
    </row>
    <row r="142" spans="17:17" x14ac:dyDescent="0.25">
      <c r="Q142"/>
    </row>
    <row r="143" spans="17:17" x14ac:dyDescent="0.25">
      <c r="Q143"/>
    </row>
    <row r="144" spans="17:17" x14ac:dyDescent="0.25">
      <c r="Q144"/>
    </row>
    <row r="145" spans="17:17" x14ac:dyDescent="0.25">
      <c r="Q145"/>
    </row>
    <row r="146" spans="17:17" x14ac:dyDescent="0.25">
      <c r="Q146"/>
    </row>
    <row r="147" spans="17:17" x14ac:dyDescent="0.25">
      <c r="Q147"/>
    </row>
  </sheetData>
  <mergeCells count="73">
    <mergeCell ref="Q106:Q108"/>
    <mergeCell ref="Q109:Q111"/>
    <mergeCell ref="Q91:Q93"/>
    <mergeCell ref="Q94:Q96"/>
    <mergeCell ref="Q97:Q99"/>
    <mergeCell ref="Q100:Q102"/>
    <mergeCell ref="Q103:Q105"/>
    <mergeCell ref="Q76:Q78"/>
    <mergeCell ref="Q79:Q81"/>
    <mergeCell ref="Q82:Q84"/>
    <mergeCell ref="Q85:Q87"/>
    <mergeCell ref="Q88:Q90"/>
    <mergeCell ref="Q61:Q63"/>
    <mergeCell ref="Q64:Q66"/>
    <mergeCell ref="Q67:Q69"/>
    <mergeCell ref="Q70:Q72"/>
    <mergeCell ref="Q73:Q75"/>
    <mergeCell ref="Q46:Q48"/>
    <mergeCell ref="Q49:Q51"/>
    <mergeCell ref="Q52:Q54"/>
    <mergeCell ref="Q55:Q57"/>
    <mergeCell ref="Q58:Q60"/>
    <mergeCell ref="Q31:Q33"/>
    <mergeCell ref="Q34:Q36"/>
    <mergeCell ref="Q37:Q39"/>
    <mergeCell ref="Q40:Q42"/>
    <mergeCell ref="Q43:Q45"/>
    <mergeCell ref="Q16:Q18"/>
    <mergeCell ref="Q19:Q21"/>
    <mergeCell ref="Q22:Q24"/>
    <mergeCell ref="Q25:Q27"/>
    <mergeCell ref="Q28:Q30"/>
    <mergeCell ref="Q2:Q3"/>
    <mergeCell ref="Q4:Q6"/>
    <mergeCell ref="Q7:Q9"/>
    <mergeCell ref="Q10:Q12"/>
    <mergeCell ref="Q13:Q15"/>
    <mergeCell ref="A37:A39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40:A42"/>
    <mergeCell ref="A43:A45"/>
    <mergeCell ref="A46:A48"/>
    <mergeCell ref="A49:A51"/>
    <mergeCell ref="A52:A54"/>
    <mergeCell ref="A73:A75"/>
    <mergeCell ref="A76:A78"/>
    <mergeCell ref="A55:A57"/>
    <mergeCell ref="A58:A60"/>
    <mergeCell ref="A61:A63"/>
    <mergeCell ref="A64:A66"/>
    <mergeCell ref="A67:A69"/>
    <mergeCell ref="A70:A72"/>
    <mergeCell ref="A79:A81"/>
    <mergeCell ref="A82:A84"/>
    <mergeCell ref="A85:A87"/>
    <mergeCell ref="A88:A90"/>
    <mergeCell ref="A91:A93"/>
    <mergeCell ref="A100:A102"/>
    <mergeCell ref="A103:A105"/>
    <mergeCell ref="A106:A108"/>
    <mergeCell ref="A109:A111"/>
    <mergeCell ref="A94:A96"/>
    <mergeCell ref="A97:A9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99F55-6FA2-44C3-8762-896599B25A18}">
  <dimension ref="A1:Q183"/>
  <sheetViews>
    <sheetView topLeftCell="A158" zoomScaleNormal="100" workbookViewId="0">
      <selection activeCell="O25" sqref="O25"/>
    </sheetView>
  </sheetViews>
  <sheetFormatPr defaultColWidth="8.85546875" defaultRowHeight="15" x14ac:dyDescent="0.25"/>
  <cols>
    <col min="1" max="1" width="48" bestFit="1" customWidth="1"/>
    <col min="2" max="2" width="12.140625" bestFit="1" customWidth="1"/>
    <col min="16" max="16" width="13.42578125" customWidth="1"/>
    <col min="17" max="17" width="10.85546875" style="31" customWidth="1"/>
  </cols>
  <sheetData>
    <row r="1" spans="1:17" ht="15.75" x14ac:dyDescent="0.25">
      <c r="A1" t="s">
        <v>0</v>
      </c>
      <c r="B1" s="4"/>
    </row>
    <row r="2" spans="1:17" x14ac:dyDescent="0.25">
      <c r="A2" s="7" t="s">
        <v>17</v>
      </c>
      <c r="B2" s="8" t="s">
        <v>18</v>
      </c>
      <c r="C2" s="5">
        <v>2021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 t="s">
        <v>76</v>
      </c>
      <c r="P2" s="1"/>
      <c r="Q2" s="40" t="s">
        <v>77</v>
      </c>
    </row>
    <row r="3" spans="1:17" x14ac:dyDescent="0.25">
      <c r="A3" s="8"/>
      <c r="B3" s="8"/>
      <c r="C3" s="10" t="s">
        <v>4</v>
      </c>
      <c r="D3" s="10" t="s">
        <v>5</v>
      </c>
      <c r="E3" s="10" t="s">
        <v>6</v>
      </c>
      <c r="F3" s="10" t="s">
        <v>9</v>
      </c>
      <c r="G3" s="10" t="s">
        <v>7</v>
      </c>
      <c r="H3" s="10" t="s">
        <v>10</v>
      </c>
      <c r="I3" s="10" t="s">
        <v>8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2"/>
      <c r="Q3" s="40"/>
    </row>
    <row r="4" spans="1:17" x14ac:dyDescent="0.25">
      <c r="A4" s="35" t="s">
        <v>20</v>
      </c>
      <c r="B4" s="20" t="s">
        <v>2</v>
      </c>
      <c r="C4" s="21">
        <v>45</v>
      </c>
      <c r="D4" s="21">
        <v>119</v>
      </c>
      <c r="E4" s="21">
        <v>128</v>
      </c>
      <c r="F4" s="21">
        <v>113</v>
      </c>
      <c r="G4" s="21">
        <v>74</v>
      </c>
      <c r="H4" s="21">
        <v>70</v>
      </c>
      <c r="I4" s="21">
        <v>43</v>
      </c>
      <c r="J4" s="21">
        <v>44</v>
      </c>
      <c r="K4" s="21">
        <v>55</v>
      </c>
      <c r="L4" s="21">
        <v>87</v>
      </c>
      <c r="M4" s="21">
        <v>74</v>
      </c>
      <c r="N4" s="21">
        <v>75</v>
      </c>
      <c r="O4" s="22">
        <f t="shared" ref="O4:O66" si="0">SUM(C4:N4)</f>
        <v>927</v>
      </c>
      <c r="P4" s="12" t="s">
        <v>22</v>
      </c>
      <c r="Q4" s="38">
        <v>5</v>
      </c>
    </row>
    <row r="5" spans="1:17" x14ac:dyDescent="0.25">
      <c r="A5" s="36"/>
      <c r="B5" s="19" t="s">
        <v>1</v>
      </c>
      <c r="C5" s="17">
        <v>63</v>
      </c>
      <c r="D5" s="17">
        <v>108</v>
      </c>
      <c r="E5" s="17">
        <v>78</v>
      </c>
      <c r="F5" s="17">
        <v>67</v>
      </c>
      <c r="G5" s="17">
        <v>77</v>
      </c>
      <c r="H5" s="17">
        <v>40</v>
      </c>
      <c r="I5" s="17">
        <v>39</v>
      </c>
      <c r="J5" s="17">
        <v>63</v>
      </c>
      <c r="K5" s="17">
        <v>82</v>
      </c>
      <c r="L5" s="17">
        <v>92</v>
      </c>
      <c r="M5" s="17">
        <v>86</v>
      </c>
      <c r="N5" s="17">
        <v>55</v>
      </c>
      <c r="O5" s="3">
        <f t="shared" si="0"/>
        <v>850</v>
      </c>
      <c r="P5" s="12" t="s">
        <v>23</v>
      </c>
      <c r="Q5" s="39"/>
    </row>
    <row r="6" spans="1:17" x14ac:dyDescent="0.25">
      <c r="A6" s="37"/>
      <c r="B6" s="23" t="s">
        <v>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5">
        <f t="shared" si="0"/>
        <v>0</v>
      </c>
      <c r="P6" s="12" t="s">
        <v>23</v>
      </c>
      <c r="Q6" s="39"/>
    </row>
    <row r="7" spans="1:17" x14ac:dyDescent="0.25">
      <c r="A7" s="36" t="s">
        <v>24</v>
      </c>
      <c r="B7" s="11" t="s">
        <v>2</v>
      </c>
      <c r="C7" s="9">
        <v>134</v>
      </c>
      <c r="D7" s="9">
        <v>59</v>
      </c>
      <c r="E7" s="9">
        <v>72</v>
      </c>
      <c r="F7" s="9">
        <v>70</v>
      </c>
      <c r="G7" s="9">
        <v>60</v>
      </c>
      <c r="H7" s="9">
        <v>104</v>
      </c>
      <c r="I7" s="9">
        <v>45</v>
      </c>
      <c r="J7" s="9">
        <v>40</v>
      </c>
      <c r="K7" s="9">
        <v>106</v>
      </c>
      <c r="L7" s="9">
        <v>56</v>
      </c>
      <c r="M7" s="9">
        <v>60</v>
      </c>
      <c r="N7" s="9">
        <v>27</v>
      </c>
      <c r="O7" s="3">
        <f t="shared" si="0"/>
        <v>833</v>
      </c>
      <c r="P7" s="12"/>
      <c r="Q7" s="38">
        <v>25</v>
      </c>
    </row>
    <row r="8" spans="1:17" x14ac:dyDescent="0.25">
      <c r="A8" s="36"/>
      <c r="B8" s="19" t="s">
        <v>1</v>
      </c>
      <c r="C8" s="17">
        <v>161</v>
      </c>
      <c r="D8" s="17">
        <v>156</v>
      </c>
      <c r="E8" s="17">
        <v>123</v>
      </c>
      <c r="F8" s="17">
        <v>72</v>
      </c>
      <c r="G8" s="17">
        <v>97</v>
      </c>
      <c r="H8" s="17">
        <v>77</v>
      </c>
      <c r="I8" s="17">
        <v>48</v>
      </c>
      <c r="J8" s="17">
        <v>36</v>
      </c>
      <c r="K8" s="17">
        <v>66</v>
      </c>
      <c r="L8" s="17">
        <v>134</v>
      </c>
      <c r="M8" s="17">
        <v>113</v>
      </c>
      <c r="N8" s="17">
        <v>106</v>
      </c>
      <c r="O8" s="3">
        <f t="shared" si="0"/>
        <v>1189</v>
      </c>
      <c r="P8" s="12"/>
      <c r="Q8" s="39"/>
    </row>
    <row r="9" spans="1:17" x14ac:dyDescent="0.25">
      <c r="A9" s="36"/>
      <c r="B9" s="18" t="s">
        <v>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3">
        <f t="shared" si="0"/>
        <v>0</v>
      </c>
      <c r="P9" s="12"/>
      <c r="Q9" s="39"/>
    </row>
    <row r="10" spans="1:17" x14ac:dyDescent="0.25">
      <c r="A10" s="35" t="s">
        <v>27</v>
      </c>
      <c r="B10" s="20" t="s">
        <v>2</v>
      </c>
      <c r="C10" s="21">
        <v>71</v>
      </c>
      <c r="D10" s="21">
        <v>68</v>
      </c>
      <c r="E10" s="21">
        <v>95</v>
      </c>
      <c r="F10" s="21">
        <v>69</v>
      </c>
      <c r="G10" s="21">
        <v>58</v>
      </c>
      <c r="H10" s="21">
        <v>74</v>
      </c>
      <c r="I10" s="21">
        <v>40</v>
      </c>
      <c r="J10" s="21">
        <v>46</v>
      </c>
      <c r="K10" s="21">
        <v>93</v>
      </c>
      <c r="L10" s="21">
        <v>76</v>
      </c>
      <c r="M10" s="21">
        <v>54</v>
      </c>
      <c r="N10" s="21">
        <v>57</v>
      </c>
      <c r="O10" s="22">
        <f t="shared" si="0"/>
        <v>801</v>
      </c>
      <c r="P10" s="12"/>
      <c r="Q10" s="38">
        <v>15</v>
      </c>
    </row>
    <row r="11" spans="1:17" x14ac:dyDescent="0.25">
      <c r="A11" s="36" t="s">
        <v>27</v>
      </c>
      <c r="B11" s="19" t="s">
        <v>1</v>
      </c>
      <c r="C11" s="17">
        <v>225</v>
      </c>
      <c r="D11" s="17">
        <v>222</v>
      </c>
      <c r="E11" s="17">
        <v>194</v>
      </c>
      <c r="F11" s="17">
        <v>212</v>
      </c>
      <c r="G11" s="17">
        <v>205</v>
      </c>
      <c r="H11" s="17">
        <v>200</v>
      </c>
      <c r="I11" s="17">
        <v>139</v>
      </c>
      <c r="J11" s="17">
        <v>65</v>
      </c>
      <c r="K11" s="17">
        <v>99</v>
      </c>
      <c r="L11" s="17">
        <v>178</v>
      </c>
      <c r="M11" s="17">
        <v>189</v>
      </c>
      <c r="N11" s="17">
        <v>137</v>
      </c>
      <c r="O11" s="3">
        <f t="shared" si="0"/>
        <v>2065</v>
      </c>
      <c r="P11" s="12"/>
      <c r="Q11" s="39"/>
    </row>
    <row r="12" spans="1:17" x14ac:dyDescent="0.25">
      <c r="A12" s="37" t="s">
        <v>27</v>
      </c>
      <c r="B12" s="23" t="s">
        <v>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5">
        <f t="shared" si="0"/>
        <v>0</v>
      </c>
      <c r="P12" s="12"/>
      <c r="Q12" s="39"/>
    </row>
    <row r="13" spans="1:17" x14ac:dyDescent="0.25">
      <c r="A13" s="35" t="s">
        <v>28</v>
      </c>
      <c r="B13" s="20" t="s">
        <v>2</v>
      </c>
      <c r="C13" s="21">
        <v>67</v>
      </c>
      <c r="D13" s="21">
        <v>46</v>
      </c>
      <c r="E13" s="21">
        <v>59</v>
      </c>
      <c r="F13" s="21">
        <v>56</v>
      </c>
      <c r="G13" s="21">
        <v>68</v>
      </c>
      <c r="H13" s="21">
        <v>72</v>
      </c>
      <c r="I13" s="21">
        <v>34</v>
      </c>
      <c r="J13" s="21">
        <v>32</v>
      </c>
      <c r="K13" s="21">
        <v>33</v>
      </c>
      <c r="L13" s="21">
        <v>43</v>
      </c>
      <c r="M13" s="21">
        <v>24</v>
      </c>
      <c r="N13" s="21">
        <v>34</v>
      </c>
      <c r="O13" s="22">
        <f t="shared" si="0"/>
        <v>568</v>
      </c>
      <c r="P13" s="12"/>
      <c r="Q13" s="38">
        <v>22</v>
      </c>
    </row>
    <row r="14" spans="1:17" x14ac:dyDescent="0.25">
      <c r="A14" s="36" t="s">
        <v>28</v>
      </c>
      <c r="B14" s="19" t="s">
        <v>1</v>
      </c>
      <c r="C14" s="17">
        <v>236</v>
      </c>
      <c r="D14" s="17">
        <v>283</v>
      </c>
      <c r="E14" s="17">
        <v>277</v>
      </c>
      <c r="F14" s="17">
        <v>244</v>
      </c>
      <c r="G14" s="17">
        <v>153</v>
      </c>
      <c r="H14" s="17">
        <v>121</v>
      </c>
      <c r="I14" s="17">
        <v>77</v>
      </c>
      <c r="J14" s="17">
        <v>95</v>
      </c>
      <c r="K14" s="17">
        <v>58</v>
      </c>
      <c r="L14" s="17">
        <v>112</v>
      </c>
      <c r="M14" s="17">
        <v>124</v>
      </c>
      <c r="N14" s="17">
        <v>146</v>
      </c>
      <c r="O14" s="3">
        <f t="shared" si="0"/>
        <v>1926</v>
      </c>
      <c r="P14" s="12"/>
      <c r="Q14" s="39"/>
    </row>
    <row r="15" spans="1:17" x14ac:dyDescent="0.25">
      <c r="A15" s="37" t="s">
        <v>28</v>
      </c>
      <c r="B15" s="23" t="s">
        <v>3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5">
        <f t="shared" si="0"/>
        <v>0</v>
      </c>
      <c r="P15" s="12"/>
      <c r="Q15" s="39"/>
    </row>
    <row r="16" spans="1:17" x14ac:dyDescent="0.25">
      <c r="A16" s="35" t="s">
        <v>29</v>
      </c>
      <c r="B16" s="20" t="s">
        <v>2</v>
      </c>
      <c r="C16" s="21">
        <v>124</v>
      </c>
      <c r="D16" s="21">
        <v>94</v>
      </c>
      <c r="E16" s="21">
        <v>93</v>
      </c>
      <c r="F16" s="21">
        <v>114</v>
      </c>
      <c r="G16" s="21">
        <v>137</v>
      </c>
      <c r="H16" s="21">
        <v>117</v>
      </c>
      <c r="I16" s="21">
        <v>35</v>
      </c>
      <c r="J16" s="21">
        <v>53</v>
      </c>
      <c r="K16" s="21">
        <v>74</v>
      </c>
      <c r="L16" s="21">
        <v>103</v>
      </c>
      <c r="M16" s="21">
        <v>113</v>
      </c>
      <c r="N16" s="21">
        <v>90</v>
      </c>
      <c r="O16" s="22">
        <f t="shared" si="0"/>
        <v>1147</v>
      </c>
      <c r="P16" s="12"/>
      <c r="Q16" s="38">
        <v>28</v>
      </c>
    </row>
    <row r="17" spans="1:17" x14ac:dyDescent="0.25">
      <c r="A17" s="36" t="s">
        <v>29</v>
      </c>
      <c r="B17" s="19" t="s">
        <v>1</v>
      </c>
      <c r="C17" s="17">
        <v>244</v>
      </c>
      <c r="D17" s="17">
        <v>308</v>
      </c>
      <c r="E17" s="17">
        <v>250</v>
      </c>
      <c r="F17" s="17">
        <v>272</v>
      </c>
      <c r="G17" s="17">
        <v>171</v>
      </c>
      <c r="H17" s="17">
        <v>156</v>
      </c>
      <c r="I17" s="17">
        <v>120</v>
      </c>
      <c r="J17" s="17">
        <v>152</v>
      </c>
      <c r="K17" s="17">
        <v>220</v>
      </c>
      <c r="L17" s="17">
        <v>114</v>
      </c>
      <c r="M17" s="17">
        <v>164</v>
      </c>
      <c r="N17" s="17">
        <v>157</v>
      </c>
      <c r="O17" s="3">
        <f t="shared" si="0"/>
        <v>2328</v>
      </c>
      <c r="P17" s="12"/>
      <c r="Q17" s="39"/>
    </row>
    <row r="18" spans="1:17" x14ac:dyDescent="0.25">
      <c r="A18" s="37" t="s">
        <v>29</v>
      </c>
      <c r="B18" s="23" t="s">
        <v>3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5">
        <f t="shared" si="0"/>
        <v>0</v>
      </c>
      <c r="P18" s="12"/>
      <c r="Q18" s="39"/>
    </row>
    <row r="19" spans="1:17" x14ac:dyDescent="0.25">
      <c r="A19" s="36" t="s">
        <v>30</v>
      </c>
      <c r="B19" s="20" t="s">
        <v>2</v>
      </c>
      <c r="C19" s="9">
        <v>23</v>
      </c>
      <c r="D19" s="9">
        <v>33</v>
      </c>
      <c r="E19" s="9">
        <v>23</v>
      </c>
      <c r="F19" s="9">
        <v>29</v>
      </c>
      <c r="G19" s="9">
        <v>52</v>
      </c>
      <c r="H19" s="9">
        <v>14</v>
      </c>
      <c r="I19" s="9">
        <v>23</v>
      </c>
      <c r="J19" s="9">
        <v>26</v>
      </c>
      <c r="K19" s="9">
        <v>29</v>
      </c>
      <c r="L19" s="9">
        <v>39</v>
      </c>
      <c r="M19" s="9">
        <v>34</v>
      </c>
      <c r="N19" s="9">
        <v>15</v>
      </c>
      <c r="O19" s="3">
        <f t="shared" si="0"/>
        <v>340</v>
      </c>
      <c r="P19" s="12"/>
      <c r="Q19" s="38">
        <v>39</v>
      </c>
    </row>
    <row r="20" spans="1:17" x14ac:dyDescent="0.25">
      <c r="A20" s="36" t="s">
        <v>30</v>
      </c>
      <c r="B20" s="19" t="s">
        <v>1</v>
      </c>
      <c r="C20" s="17">
        <v>108</v>
      </c>
      <c r="D20" s="17">
        <v>154</v>
      </c>
      <c r="E20" s="17">
        <v>139</v>
      </c>
      <c r="F20" s="17">
        <v>112</v>
      </c>
      <c r="G20" s="17">
        <v>137</v>
      </c>
      <c r="H20" s="17">
        <v>74</v>
      </c>
      <c r="I20" s="17">
        <v>62</v>
      </c>
      <c r="J20" s="17">
        <v>92</v>
      </c>
      <c r="K20" s="17">
        <v>73</v>
      </c>
      <c r="L20" s="17">
        <v>111</v>
      </c>
      <c r="M20" s="17">
        <v>168</v>
      </c>
      <c r="N20" s="17">
        <v>111</v>
      </c>
      <c r="O20" s="3">
        <f t="shared" si="0"/>
        <v>1341</v>
      </c>
      <c r="P20" s="12"/>
      <c r="Q20" s="39"/>
    </row>
    <row r="21" spans="1:17" x14ac:dyDescent="0.25">
      <c r="A21" s="36" t="s">
        <v>30</v>
      </c>
      <c r="B21" s="18" t="s">
        <v>3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3">
        <f t="shared" si="0"/>
        <v>0</v>
      </c>
      <c r="P21" s="12"/>
      <c r="Q21" s="39"/>
    </row>
    <row r="22" spans="1:17" x14ac:dyDescent="0.25">
      <c r="A22" s="35" t="s">
        <v>31</v>
      </c>
      <c r="B22" s="20" t="s">
        <v>2</v>
      </c>
      <c r="C22" s="21">
        <v>43</v>
      </c>
      <c r="D22" s="21">
        <v>18</v>
      </c>
      <c r="E22" s="21">
        <v>41</v>
      </c>
      <c r="F22" s="21">
        <v>28</v>
      </c>
      <c r="G22" s="21">
        <v>27</v>
      </c>
      <c r="H22" s="21">
        <v>53</v>
      </c>
      <c r="I22" s="21">
        <v>26</v>
      </c>
      <c r="J22" s="21">
        <v>36</v>
      </c>
      <c r="K22" s="21">
        <v>37</v>
      </c>
      <c r="L22" s="21">
        <v>50</v>
      </c>
      <c r="M22" s="21">
        <v>38</v>
      </c>
      <c r="N22" s="21">
        <v>33</v>
      </c>
      <c r="O22" s="22">
        <f t="shared" si="0"/>
        <v>430</v>
      </c>
      <c r="P22" s="12"/>
      <c r="Q22" s="38">
        <v>7</v>
      </c>
    </row>
    <row r="23" spans="1:17" x14ac:dyDescent="0.25">
      <c r="A23" s="36" t="s">
        <v>31</v>
      </c>
      <c r="B23" s="19" t="s">
        <v>1</v>
      </c>
      <c r="C23" s="17">
        <v>89</v>
      </c>
      <c r="D23" s="17">
        <v>61</v>
      </c>
      <c r="E23" s="17">
        <v>115</v>
      </c>
      <c r="F23" s="17">
        <v>60</v>
      </c>
      <c r="G23" s="17">
        <v>88</v>
      </c>
      <c r="H23" s="17">
        <v>36</v>
      </c>
      <c r="I23" s="17">
        <v>56</v>
      </c>
      <c r="J23" s="17">
        <v>73</v>
      </c>
      <c r="K23" s="17">
        <v>67</v>
      </c>
      <c r="L23" s="17">
        <v>128</v>
      </c>
      <c r="M23" s="17">
        <v>135</v>
      </c>
      <c r="N23" s="17">
        <v>94</v>
      </c>
      <c r="O23" s="3">
        <f t="shared" si="0"/>
        <v>1002</v>
      </c>
      <c r="P23" s="12"/>
      <c r="Q23" s="39"/>
    </row>
    <row r="24" spans="1:17" x14ac:dyDescent="0.25">
      <c r="A24" s="37" t="s">
        <v>31</v>
      </c>
      <c r="B24" s="23" t="s">
        <v>3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>
        <f t="shared" si="0"/>
        <v>0</v>
      </c>
      <c r="P24" s="12"/>
      <c r="Q24" s="39"/>
    </row>
    <row r="25" spans="1:17" x14ac:dyDescent="0.25">
      <c r="A25" s="36" t="s">
        <v>33</v>
      </c>
      <c r="B25" s="11" t="s">
        <v>2</v>
      </c>
      <c r="C25" s="9">
        <v>200</v>
      </c>
      <c r="D25" s="9">
        <v>202</v>
      </c>
      <c r="E25" s="9">
        <v>239</v>
      </c>
      <c r="F25" s="9">
        <v>240</v>
      </c>
      <c r="G25" s="9">
        <v>167</v>
      </c>
      <c r="H25" s="9">
        <v>160</v>
      </c>
      <c r="I25" s="9">
        <v>98</v>
      </c>
      <c r="J25" s="9">
        <v>103</v>
      </c>
      <c r="K25" s="9">
        <v>168</v>
      </c>
      <c r="L25" s="9">
        <v>190</v>
      </c>
      <c r="M25" s="9">
        <v>217</v>
      </c>
      <c r="N25" s="9">
        <v>195</v>
      </c>
      <c r="O25" s="3">
        <f t="shared" si="0"/>
        <v>2179</v>
      </c>
      <c r="P25" s="12"/>
      <c r="Q25" s="38">
        <v>22</v>
      </c>
    </row>
    <row r="26" spans="1:17" x14ac:dyDescent="0.25">
      <c r="A26" s="36" t="s">
        <v>33</v>
      </c>
      <c r="B26" s="19" t="s">
        <v>1</v>
      </c>
      <c r="C26" s="17">
        <v>417</v>
      </c>
      <c r="D26" s="17">
        <v>274</v>
      </c>
      <c r="E26" s="17">
        <v>474</v>
      </c>
      <c r="F26" s="17">
        <v>501</v>
      </c>
      <c r="G26" s="17">
        <v>412</v>
      </c>
      <c r="H26" s="17">
        <v>239</v>
      </c>
      <c r="I26" s="17">
        <v>121</v>
      </c>
      <c r="J26" s="17">
        <v>147</v>
      </c>
      <c r="K26" s="17">
        <v>261</v>
      </c>
      <c r="L26" s="17">
        <v>454</v>
      </c>
      <c r="M26" s="17">
        <v>677</v>
      </c>
      <c r="N26" s="17">
        <v>339</v>
      </c>
      <c r="O26" s="3">
        <f t="shared" si="0"/>
        <v>4316</v>
      </c>
      <c r="P26" s="12"/>
      <c r="Q26" s="39"/>
    </row>
    <row r="27" spans="1:17" x14ac:dyDescent="0.25">
      <c r="A27" s="36" t="s">
        <v>33</v>
      </c>
      <c r="B27" s="18" t="s">
        <v>3</v>
      </c>
      <c r="C27" s="15">
        <v>22</v>
      </c>
      <c r="D27" s="15">
        <v>35</v>
      </c>
      <c r="E27" s="15">
        <v>18</v>
      </c>
      <c r="F27" s="15">
        <v>18</v>
      </c>
      <c r="G27" s="15">
        <v>21</v>
      </c>
      <c r="H27" s="15">
        <v>40</v>
      </c>
      <c r="I27" s="15">
        <v>115</v>
      </c>
      <c r="J27" s="15">
        <v>150</v>
      </c>
      <c r="K27" s="15">
        <v>164</v>
      </c>
      <c r="L27" s="15">
        <v>131</v>
      </c>
      <c r="M27" s="15">
        <v>157</v>
      </c>
      <c r="N27" s="15">
        <v>192</v>
      </c>
      <c r="O27" s="25">
        <f t="shared" si="0"/>
        <v>1063</v>
      </c>
      <c r="P27" s="12"/>
      <c r="Q27" s="39"/>
    </row>
    <row r="28" spans="1:17" x14ac:dyDescent="0.25">
      <c r="A28" s="35" t="s">
        <v>34</v>
      </c>
      <c r="B28" s="20" t="s">
        <v>2</v>
      </c>
      <c r="C28" s="21">
        <v>79</v>
      </c>
      <c r="D28" s="21">
        <v>97</v>
      </c>
      <c r="E28" s="21">
        <v>106</v>
      </c>
      <c r="F28" s="21">
        <v>84</v>
      </c>
      <c r="G28" s="21">
        <v>61</v>
      </c>
      <c r="H28" s="21">
        <v>50</v>
      </c>
      <c r="I28" s="21">
        <v>59</v>
      </c>
      <c r="J28" s="21">
        <v>78</v>
      </c>
      <c r="K28" s="21">
        <v>91</v>
      </c>
      <c r="L28" s="21">
        <v>66</v>
      </c>
      <c r="M28" s="21">
        <v>81</v>
      </c>
      <c r="N28" s="21">
        <v>116</v>
      </c>
      <c r="O28" s="3">
        <f>SUM(C28:N28)</f>
        <v>968</v>
      </c>
      <c r="P28" s="12"/>
      <c r="Q28" s="38">
        <v>26</v>
      </c>
    </row>
    <row r="29" spans="1:17" x14ac:dyDescent="0.25">
      <c r="A29" s="36" t="s">
        <v>34</v>
      </c>
      <c r="B29" s="19" t="s">
        <v>1</v>
      </c>
      <c r="C29" s="17">
        <v>417</v>
      </c>
      <c r="D29" s="17">
        <v>438</v>
      </c>
      <c r="E29" s="17">
        <v>378</v>
      </c>
      <c r="F29" s="17">
        <v>387</v>
      </c>
      <c r="G29" s="17">
        <v>255</v>
      </c>
      <c r="H29" s="17">
        <v>135</v>
      </c>
      <c r="I29" s="17">
        <v>85</v>
      </c>
      <c r="J29" s="17">
        <v>134</v>
      </c>
      <c r="K29" s="17">
        <v>158</v>
      </c>
      <c r="L29" s="17">
        <v>240</v>
      </c>
      <c r="M29" s="17">
        <v>255</v>
      </c>
      <c r="N29" s="17">
        <v>183</v>
      </c>
      <c r="O29" s="3">
        <f t="shared" si="0"/>
        <v>3065</v>
      </c>
      <c r="P29" s="12"/>
      <c r="Q29" s="39"/>
    </row>
    <row r="30" spans="1:17" x14ac:dyDescent="0.25">
      <c r="A30" s="37" t="s">
        <v>34</v>
      </c>
      <c r="B30" s="23" t="s">
        <v>3</v>
      </c>
      <c r="C30" s="24">
        <v>20</v>
      </c>
      <c r="D30" s="24">
        <v>23</v>
      </c>
      <c r="E30" s="24">
        <v>1145</v>
      </c>
      <c r="F30" s="24">
        <v>98</v>
      </c>
      <c r="G30" s="24">
        <v>232</v>
      </c>
      <c r="H30" s="24">
        <v>189</v>
      </c>
      <c r="I30" s="24">
        <v>178</v>
      </c>
      <c r="J30" s="24">
        <v>176</v>
      </c>
      <c r="K30" s="24">
        <v>180</v>
      </c>
      <c r="L30" s="24">
        <v>177</v>
      </c>
      <c r="M30" s="24">
        <v>156</v>
      </c>
      <c r="N30" s="24">
        <v>186</v>
      </c>
      <c r="O30" s="25">
        <f t="shared" si="0"/>
        <v>2760</v>
      </c>
      <c r="P30" s="12"/>
      <c r="Q30" s="39"/>
    </row>
    <row r="31" spans="1:17" x14ac:dyDescent="0.25">
      <c r="A31" s="36" t="s">
        <v>35</v>
      </c>
      <c r="B31" s="11" t="s">
        <v>2</v>
      </c>
      <c r="C31" s="9">
        <v>136</v>
      </c>
      <c r="D31" s="9">
        <v>92</v>
      </c>
      <c r="E31" s="9">
        <v>81</v>
      </c>
      <c r="F31" s="9">
        <v>74</v>
      </c>
      <c r="G31" s="9">
        <v>91</v>
      </c>
      <c r="H31" s="9">
        <v>62</v>
      </c>
      <c r="I31" s="9">
        <v>47</v>
      </c>
      <c r="J31" s="9">
        <v>82</v>
      </c>
      <c r="K31" s="9">
        <v>66</v>
      </c>
      <c r="L31" s="9">
        <v>142</v>
      </c>
      <c r="M31" s="9">
        <v>152</v>
      </c>
      <c r="N31" s="9">
        <v>84</v>
      </c>
      <c r="O31" s="3">
        <f t="shared" si="0"/>
        <v>1109</v>
      </c>
      <c r="P31" s="12"/>
      <c r="Q31" s="38">
        <v>49</v>
      </c>
    </row>
    <row r="32" spans="1:17" x14ac:dyDescent="0.25">
      <c r="A32" s="36" t="s">
        <v>35</v>
      </c>
      <c r="B32" s="19" t="s">
        <v>1</v>
      </c>
      <c r="C32" s="17">
        <v>97</v>
      </c>
      <c r="D32" s="17">
        <v>107</v>
      </c>
      <c r="E32" s="17">
        <v>145</v>
      </c>
      <c r="F32" s="17">
        <v>172</v>
      </c>
      <c r="G32" s="17">
        <v>76</v>
      </c>
      <c r="H32" s="17">
        <v>58</v>
      </c>
      <c r="I32" s="17">
        <v>68</v>
      </c>
      <c r="J32" s="17">
        <v>44</v>
      </c>
      <c r="K32" s="17">
        <v>85</v>
      </c>
      <c r="L32" s="17">
        <v>139</v>
      </c>
      <c r="M32" s="17">
        <v>104</v>
      </c>
      <c r="N32" s="17">
        <v>63</v>
      </c>
      <c r="O32" s="3">
        <f t="shared" si="0"/>
        <v>1158</v>
      </c>
      <c r="P32" s="12"/>
      <c r="Q32" s="39"/>
    </row>
    <row r="33" spans="1:17" x14ac:dyDescent="0.25">
      <c r="A33" s="36" t="s">
        <v>35</v>
      </c>
      <c r="B33" s="18" t="s">
        <v>3</v>
      </c>
      <c r="C33" s="15">
        <v>1</v>
      </c>
      <c r="D33" s="15">
        <v>50</v>
      </c>
      <c r="E33" s="15">
        <v>17</v>
      </c>
      <c r="F33" s="15">
        <v>4</v>
      </c>
      <c r="G33" s="15">
        <v>6</v>
      </c>
      <c r="H33" s="15">
        <v>272</v>
      </c>
      <c r="I33" s="15">
        <v>254</v>
      </c>
      <c r="J33" s="15">
        <v>276</v>
      </c>
      <c r="K33" s="15">
        <v>300</v>
      </c>
      <c r="L33" s="15">
        <v>253</v>
      </c>
      <c r="M33" s="15">
        <v>280</v>
      </c>
      <c r="N33" s="15">
        <v>296</v>
      </c>
      <c r="O33" s="3">
        <f t="shared" si="0"/>
        <v>2009</v>
      </c>
      <c r="P33" s="12"/>
      <c r="Q33" s="39"/>
    </row>
    <row r="34" spans="1:17" x14ac:dyDescent="0.25">
      <c r="A34" s="35" t="s">
        <v>36</v>
      </c>
      <c r="B34" s="20" t="s">
        <v>2</v>
      </c>
      <c r="C34" s="21">
        <v>36</v>
      </c>
      <c r="D34" s="21">
        <v>33</v>
      </c>
      <c r="E34" s="21">
        <v>55</v>
      </c>
      <c r="F34" s="21">
        <v>65</v>
      </c>
      <c r="G34" s="21">
        <v>38</v>
      </c>
      <c r="H34" s="21">
        <v>36</v>
      </c>
      <c r="I34" s="21">
        <v>28</v>
      </c>
      <c r="J34" s="21">
        <v>38</v>
      </c>
      <c r="K34" s="21">
        <v>42</v>
      </c>
      <c r="L34" s="21">
        <v>49</v>
      </c>
      <c r="M34" s="21">
        <v>36</v>
      </c>
      <c r="N34" s="21">
        <v>53</v>
      </c>
      <c r="O34" s="22">
        <f t="shared" si="0"/>
        <v>509</v>
      </c>
      <c r="P34" s="12"/>
      <c r="Q34" s="38">
        <v>38</v>
      </c>
    </row>
    <row r="35" spans="1:17" x14ac:dyDescent="0.25">
      <c r="A35" s="36" t="s">
        <v>36</v>
      </c>
      <c r="B35" s="19" t="s">
        <v>1</v>
      </c>
      <c r="C35" s="17">
        <v>133</v>
      </c>
      <c r="D35" s="17">
        <v>131</v>
      </c>
      <c r="E35" s="17">
        <v>169</v>
      </c>
      <c r="F35" s="17">
        <v>176</v>
      </c>
      <c r="G35" s="17">
        <v>61</v>
      </c>
      <c r="H35" s="17">
        <v>78</v>
      </c>
      <c r="I35" s="17">
        <v>81</v>
      </c>
      <c r="J35" s="17">
        <v>50</v>
      </c>
      <c r="K35" s="17">
        <v>104</v>
      </c>
      <c r="L35" s="17">
        <v>118</v>
      </c>
      <c r="M35" s="17">
        <v>157</v>
      </c>
      <c r="N35" s="17">
        <v>69</v>
      </c>
      <c r="O35" s="3">
        <f t="shared" si="0"/>
        <v>1327</v>
      </c>
      <c r="P35" s="12"/>
      <c r="Q35" s="39"/>
    </row>
    <row r="36" spans="1:17" x14ac:dyDescent="0.25">
      <c r="A36" s="37" t="s">
        <v>36</v>
      </c>
      <c r="B36" s="23" t="s">
        <v>3</v>
      </c>
      <c r="C36" s="24">
        <v>0</v>
      </c>
      <c r="D36" s="24">
        <v>6</v>
      </c>
      <c r="E36" s="24">
        <v>4</v>
      </c>
      <c r="F36" s="24">
        <v>9</v>
      </c>
      <c r="G36" s="24">
        <v>35</v>
      </c>
      <c r="H36" s="24">
        <v>18</v>
      </c>
      <c r="I36" s="24">
        <v>28</v>
      </c>
      <c r="J36" s="24">
        <v>1</v>
      </c>
      <c r="K36" s="24">
        <v>15</v>
      </c>
      <c r="L36" s="24">
        <v>27</v>
      </c>
      <c r="M36" s="24">
        <v>4</v>
      </c>
      <c r="N36" s="24">
        <v>21</v>
      </c>
      <c r="O36" s="25">
        <f t="shared" si="0"/>
        <v>168</v>
      </c>
      <c r="P36" s="12"/>
      <c r="Q36" s="39"/>
    </row>
    <row r="37" spans="1:17" x14ac:dyDescent="0.25">
      <c r="A37" s="36" t="s">
        <v>37</v>
      </c>
      <c r="B37" s="11" t="s">
        <v>2</v>
      </c>
      <c r="C37" s="9">
        <v>194</v>
      </c>
      <c r="D37" s="9">
        <v>227</v>
      </c>
      <c r="E37" s="9">
        <v>384</v>
      </c>
      <c r="F37" s="9">
        <v>374</v>
      </c>
      <c r="G37" s="9">
        <v>345</v>
      </c>
      <c r="H37" s="9">
        <v>340</v>
      </c>
      <c r="I37" s="9">
        <v>256</v>
      </c>
      <c r="J37" s="9">
        <v>327</v>
      </c>
      <c r="K37" s="9">
        <v>609</v>
      </c>
      <c r="L37" s="9">
        <v>928</v>
      </c>
      <c r="M37" s="9">
        <v>615</v>
      </c>
      <c r="N37" s="9">
        <v>357</v>
      </c>
      <c r="O37" s="3">
        <f t="shared" si="0"/>
        <v>4956</v>
      </c>
      <c r="P37" s="12"/>
      <c r="Q37" s="38">
        <v>41</v>
      </c>
    </row>
    <row r="38" spans="1:17" x14ac:dyDescent="0.25">
      <c r="A38" s="36" t="s">
        <v>37</v>
      </c>
      <c r="B38" s="19" t="s">
        <v>1</v>
      </c>
      <c r="C38" s="17">
        <v>239</v>
      </c>
      <c r="D38" s="17">
        <v>169</v>
      </c>
      <c r="E38" s="17">
        <v>198</v>
      </c>
      <c r="F38" s="17">
        <v>195</v>
      </c>
      <c r="G38" s="17">
        <v>96</v>
      </c>
      <c r="H38" s="17">
        <v>82</v>
      </c>
      <c r="I38" s="17">
        <v>47</v>
      </c>
      <c r="J38" s="17">
        <v>70</v>
      </c>
      <c r="K38" s="17">
        <v>77</v>
      </c>
      <c r="L38" s="17">
        <v>239</v>
      </c>
      <c r="M38" s="17">
        <v>110</v>
      </c>
      <c r="N38" s="17">
        <v>57</v>
      </c>
      <c r="O38" s="3">
        <f t="shared" si="0"/>
        <v>1579</v>
      </c>
      <c r="P38" s="12"/>
      <c r="Q38" s="39"/>
    </row>
    <row r="39" spans="1:17" x14ac:dyDescent="0.25">
      <c r="A39" s="36" t="s">
        <v>37</v>
      </c>
      <c r="B39" s="18" t="s">
        <v>3</v>
      </c>
      <c r="C39" s="15">
        <v>3</v>
      </c>
      <c r="D39" s="15">
        <v>1</v>
      </c>
      <c r="E39" s="15">
        <v>11</v>
      </c>
      <c r="F39" s="15">
        <v>45</v>
      </c>
      <c r="G39" s="15">
        <v>5</v>
      </c>
      <c r="H39" s="15">
        <v>5</v>
      </c>
      <c r="I39" s="15">
        <v>5</v>
      </c>
      <c r="J39" s="15">
        <v>10</v>
      </c>
      <c r="K39" s="15">
        <v>217</v>
      </c>
      <c r="L39" s="15">
        <v>321</v>
      </c>
      <c r="M39" s="15">
        <v>271</v>
      </c>
      <c r="N39" s="15">
        <v>355</v>
      </c>
      <c r="O39" s="3">
        <f t="shared" si="0"/>
        <v>1249</v>
      </c>
      <c r="P39" s="12"/>
      <c r="Q39" s="39"/>
    </row>
    <row r="40" spans="1:17" x14ac:dyDescent="0.25">
      <c r="A40" s="35" t="s">
        <v>38</v>
      </c>
      <c r="B40" s="20" t="s">
        <v>2</v>
      </c>
      <c r="C40" s="21">
        <v>74</v>
      </c>
      <c r="D40" s="21">
        <v>57</v>
      </c>
      <c r="E40" s="21">
        <v>79</v>
      </c>
      <c r="F40" s="21">
        <v>41</v>
      </c>
      <c r="G40" s="21">
        <v>49</v>
      </c>
      <c r="H40" s="21">
        <v>36</v>
      </c>
      <c r="I40" s="21">
        <v>70</v>
      </c>
      <c r="J40" s="21">
        <v>63</v>
      </c>
      <c r="K40" s="21">
        <v>59</v>
      </c>
      <c r="L40" s="21">
        <v>108</v>
      </c>
      <c r="M40" s="21">
        <v>52</v>
      </c>
      <c r="N40" s="21">
        <v>38</v>
      </c>
      <c r="O40" s="22">
        <f t="shared" si="0"/>
        <v>726</v>
      </c>
      <c r="P40" s="12"/>
      <c r="Q40" s="38">
        <v>46</v>
      </c>
    </row>
    <row r="41" spans="1:17" x14ac:dyDescent="0.25">
      <c r="A41" s="36" t="s">
        <v>38</v>
      </c>
      <c r="B41" s="19" t="s">
        <v>1</v>
      </c>
      <c r="C41" s="17">
        <v>51</v>
      </c>
      <c r="D41" s="17">
        <v>68</v>
      </c>
      <c r="E41" s="17">
        <v>115</v>
      </c>
      <c r="F41" s="17">
        <v>56</v>
      </c>
      <c r="G41" s="17">
        <v>45</v>
      </c>
      <c r="H41" s="17">
        <v>49</v>
      </c>
      <c r="I41" s="17">
        <v>38</v>
      </c>
      <c r="J41" s="17">
        <v>30</v>
      </c>
      <c r="K41" s="17">
        <v>69</v>
      </c>
      <c r="L41" s="17">
        <v>94</v>
      </c>
      <c r="M41" s="17">
        <v>65</v>
      </c>
      <c r="N41" s="17">
        <v>67</v>
      </c>
      <c r="O41" s="3">
        <f t="shared" si="0"/>
        <v>747</v>
      </c>
      <c r="P41" s="12"/>
      <c r="Q41" s="39"/>
    </row>
    <row r="42" spans="1:17" x14ac:dyDescent="0.25">
      <c r="A42" s="37" t="s">
        <v>38</v>
      </c>
      <c r="B42" s="23" t="s">
        <v>3</v>
      </c>
      <c r="C42" s="24">
        <v>2</v>
      </c>
      <c r="D42" s="24">
        <v>58</v>
      </c>
      <c r="E42" s="24">
        <v>3</v>
      </c>
      <c r="F42" s="24">
        <v>0</v>
      </c>
      <c r="G42" s="24">
        <v>4</v>
      </c>
      <c r="H42" s="24">
        <v>23</v>
      </c>
      <c r="I42" s="24">
        <v>3</v>
      </c>
      <c r="J42" s="24">
        <v>4</v>
      </c>
      <c r="K42" s="24">
        <v>0</v>
      </c>
      <c r="L42" s="24">
        <v>21</v>
      </c>
      <c r="M42" s="24">
        <v>0</v>
      </c>
      <c r="N42" s="24">
        <v>4</v>
      </c>
      <c r="O42" s="25">
        <f t="shared" si="0"/>
        <v>122</v>
      </c>
      <c r="P42" s="12"/>
      <c r="Q42" s="39"/>
    </row>
    <row r="43" spans="1:17" x14ac:dyDescent="0.25">
      <c r="A43" s="36" t="s">
        <v>39</v>
      </c>
      <c r="B43" s="11" t="s">
        <v>2</v>
      </c>
      <c r="C43" s="9">
        <v>18</v>
      </c>
      <c r="D43" s="9">
        <v>24</v>
      </c>
      <c r="E43" s="9">
        <v>28</v>
      </c>
      <c r="F43" s="9">
        <v>32</v>
      </c>
      <c r="G43" s="9">
        <v>15</v>
      </c>
      <c r="H43" s="9">
        <v>24</v>
      </c>
      <c r="I43" s="9">
        <v>24</v>
      </c>
      <c r="J43" s="9">
        <v>54</v>
      </c>
      <c r="K43" s="9">
        <v>52</v>
      </c>
      <c r="L43" s="9">
        <v>67</v>
      </c>
      <c r="M43" s="9">
        <v>73</v>
      </c>
      <c r="N43" s="9">
        <v>59</v>
      </c>
      <c r="O43" s="3">
        <f t="shared" si="0"/>
        <v>470</v>
      </c>
      <c r="P43" s="12"/>
      <c r="Q43" s="38">
        <v>9</v>
      </c>
    </row>
    <row r="44" spans="1:17" x14ac:dyDescent="0.25">
      <c r="A44" s="36" t="s">
        <v>39</v>
      </c>
      <c r="B44" s="19" t="s">
        <v>1</v>
      </c>
      <c r="C44" s="17">
        <v>14</v>
      </c>
      <c r="D44" s="17">
        <v>129</v>
      </c>
      <c r="E44" s="17">
        <v>21</v>
      </c>
      <c r="F44" s="17">
        <v>24</v>
      </c>
      <c r="G44" s="17">
        <v>66</v>
      </c>
      <c r="H44" s="17">
        <v>64</v>
      </c>
      <c r="I44" s="17">
        <v>43</v>
      </c>
      <c r="J44" s="17">
        <v>15</v>
      </c>
      <c r="K44" s="17">
        <v>75</v>
      </c>
      <c r="L44" s="17">
        <v>114</v>
      </c>
      <c r="M44" s="17">
        <v>102</v>
      </c>
      <c r="N44" s="17">
        <v>46</v>
      </c>
      <c r="O44" s="3">
        <f t="shared" si="0"/>
        <v>713</v>
      </c>
      <c r="P44" s="12"/>
      <c r="Q44" s="39"/>
    </row>
    <row r="45" spans="1:17" x14ac:dyDescent="0.25">
      <c r="A45" s="36" t="s">
        <v>39</v>
      </c>
      <c r="B45" s="18" t="s">
        <v>3</v>
      </c>
      <c r="C45" s="15">
        <v>3</v>
      </c>
      <c r="D45" s="15">
        <v>17</v>
      </c>
      <c r="E45" s="15">
        <v>16</v>
      </c>
      <c r="F45" s="15">
        <v>111</v>
      </c>
      <c r="G45" s="15">
        <v>415</v>
      </c>
      <c r="H45" s="15">
        <v>631</v>
      </c>
      <c r="I45" s="15">
        <v>589</v>
      </c>
      <c r="J45" s="15">
        <v>595</v>
      </c>
      <c r="K45" s="15">
        <v>627</v>
      </c>
      <c r="L45" s="15">
        <v>542</v>
      </c>
      <c r="M45" s="15">
        <v>551</v>
      </c>
      <c r="N45" s="15">
        <v>599</v>
      </c>
      <c r="O45" s="3">
        <f t="shared" si="0"/>
        <v>4696</v>
      </c>
      <c r="P45" s="12"/>
      <c r="Q45" s="39"/>
    </row>
    <row r="46" spans="1:17" x14ac:dyDescent="0.25">
      <c r="A46" s="35" t="s">
        <v>40</v>
      </c>
      <c r="B46" s="20" t="s">
        <v>2</v>
      </c>
      <c r="C46" s="21">
        <v>188</v>
      </c>
      <c r="D46" s="21">
        <v>235</v>
      </c>
      <c r="E46" s="21">
        <v>376</v>
      </c>
      <c r="F46" s="21">
        <v>345</v>
      </c>
      <c r="G46" s="21">
        <v>210</v>
      </c>
      <c r="H46" s="21">
        <v>263</v>
      </c>
      <c r="I46" s="21">
        <v>172</v>
      </c>
      <c r="J46" s="21">
        <v>284</v>
      </c>
      <c r="K46" s="21">
        <v>179</v>
      </c>
      <c r="L46" s="21">
        <v>226</v>
      </c>
      <c r="M46" s="21">
        <v>289</v>
      </c>
      <c r="N46" s="21">
        <v>153</v>
      </c>
      <c r="O46" s="22">
        <f>SUM(C46:N46)</f>
        <v>2920</v>
      </c>
      <c r="P46" s="13"/>
      <c r="Q46" s="38">
        <v>12</v>
      </c>
    </row>
    <row r="47" spans="1:17" x14ac:dyDescent="0.25">
      <c r="A47" s="36" t="s">
        <v>40</v>
      </c>
      <c r="B47" s="19" t="s">
        <v>1</v>
      </c>
      <c r="C47" s="17">
        <v>333</v>
      </c>
      <c r="D47" s="17">
        <v>333</v>
      </c>
      <c r="E47" s="17">
        <v>394</v>
      </c>
      <c r="F47" s="17">
        <v>257</v>
      </c>
      <c r="G47" s="17">
        <v>207</v>
      </c>
      <c r="H47" s="17">
        <v>300</v>
      </c>
      <c r="I47" s="17">
        <v>101</v>
      </c>
      <c r="J47" s="17">
        <v>75</v>
      </c>
      <c r="K47" s="17">
        <v>106</v>
      </c>
      <c r="L47" s="17">
        <v>270</v>
      </c>
      <c r="M47" s="17">
        <v>307</v>
      </c>
      <c r="N47" s="17">
        <v>437</v>
      </c>
      <c r="O47" s="3">
        <f>SUM(C47:N47)</f>
        <v>3120</v>
      </c>
      <c r="P47" s="12"/>
      <c r="Q47" s="39"/>
    </row>
    <row r="48" spans="1:17" x14ac:dyDescent="0.25">
      <c r="A48" s="37" t="s">
        <v>40</v>
      </c>
      <c r="B48" s="23" t="s">
        <v>3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5">
        <f t="shared" si="0"/>
        <v>0</v>
      </c>
      <c r="P48" s="12"/>
      <c r="Q48" s="39"/>
    </row>
    <row r="49" spans="1:17" x14ac:dyDescent="0.25">
      <c r="A49" s="36" t="s">
        <v>41</v>
      </c>
      <c r="B49" s="11" t="s">
        <v>2</v>
      </c>
      <c r="C49" s="9">
        <v>33</v>
      </c>
      <c r="D49" s="9">
        <v>46</v>
      </c>
      <c r="E49" s="9">
        <v>76</v>
      </c>
      <c r="F49" s="9">
        <v>60</v>
      </c>
      <c r="G49" s="9">
        <v>54</v>
      </c>
      <c r="H49" s="9">
        <v>78</v>
      </c>
      <c r="I49" s="9">
        <v>69</v>
      </c>
      <c r="J49" s="9">
        <v>93</v>
      </c>
      <c r="K49" s="9">
        <v>63</v>
      </c>
      <c r="L49" s="9">
        <v>125</v>
      </c>
      <c r="M49" s="9">
        <v>72</v>
      </c>
      <c r="N49" s="9">
        <v>101</v>
      </c>
      <c r="O49" s="3">
        <f t="shared" si="0"/>
        <v>870</v>
      </c>
      <c r="P49" s="12"/>
      <c r="Q49" s="38">
        <v>34</v>
      </c>
    </row>
    <row r="50" spans="1:17" x14ac:dyDescent="0.25">
      <c r="A50" s="36" t="s">
        <v>41</v>
      </c>
      <c r="B50" s="19" t="s">
        <v>1</v>
      </c>
      <c r="C50" s="17">
        <v>225</v>
      </c>
      <c r="D50" s="17">
        <v>243</v>
      </c>
      <c r="E50" s="17">
        <v>221</v>
      </c>
      <c r="F50" s="17">
        <v>207</v>
      </c>
      <c r="G50" s="17">
        <v>195</v>
      </c>
      <c r="H50" s="17">
        <v>186</v>
      </c>
      <c r="I50" s="17">
        <v>99</v>
      </c>
      <c r="J50" s="17">
        <v>120</v>
      </c>
      <c r="K50" s="17">
        <v>116</v>
      </c>
      <c r="L50" s="17">
        <v>154</v>
      </c>
      <c r="M50" s="17">
        <v>166</v>
      </c>
      <c r="N50" s="17">
        <v>126</v>
      </c>
      <c r="O50" s="3">
        <f t="shared" si="0"/>
        <v>2058</v>
      </c>
      <c r="P50" s="12"/>
      <c r="Q50" s="39"/>
    </row>
    <row r="51" spans="1:17" x14ac:dyDescent="0.25">
      <c r="A51" s="36" t="s">
        <v>41</v>
      </c>
      <c r="B51" s="18" t="s">
        <v>3</v>
      </c>
      <c r="C51" s="15">
        <v>28</v>
      </c>
      <c r="D51" s="15">
        <v>10</v>
      </c>
      <c r="E51" s="15">
        <v>16</v>
      </c>
      <c r="F51" s="15">
        <v>3</v>
      </c>
      <c r="G51" s="15">
        <v>1</v>
      </c>
      <c r="H51" s="15">
        <v>17</v>
      </c>
      <c r="I51" s="15">
        <v>0</v>
      </c>
      <c r="J51" s="15">
        <v>16</v>
      </c>
      <c r="K51" s="15">
        <v>0</v>
      </c>
      <c r="L51" s="15">
        <v>9</v>
      </c>
      <c r="M51" s="15">
        <v>24</v>
      </c>
      <c r="N51" s="15">
        <v>0</v>
      </c>
      <c r="O51" s="3">
        <f t="shared" si="0"/>
        <v>124</v>
      </c>
      <c r="P51" s="12"/>
      <c r="Q51" s="39"/>
    </row>
    <row r="52" spans="1:17" x14ac:dyDescent="0.25">
      <c r="A52" s="35" t="s">
        <v>42</v>
      </c>
      <c r="B52" s="20" t="s">
        <v>2</v>
      </c>
      <c r="C52" s="21">
        <v>101</v>
      </c>
      <c r="D52" s="21">
        <v>136</v>
      </c>
      <c r="E52" s="21">
        <v>184</v>
      </c>
      <c r="F52" s="21">
        <v>109</v>
      </c>
      <c r="G52" s="21">
        <v>103</v>
      </c>
      <c r="H52" s="21">
        <v>89</v>
      </c>
      <c r="I52" s="21">
        <v>84</v>
      </c>
      <c r="J52" s="21">
        <v>53</v>
      </c>
      <c r="K52" s="21">
        <v>65</v>
      </c>
      <c r="L52" s="21">
        <v>95</v>
      </c>
      <c r="M52" s="21">
        <v>76</v>
      </c>
      <c r="N52" s="21">
        <v>62</v>
      </c>
      <c r="O52" s="22">
        <f t="shared" si="0"/>
        <v>1157</v>
      </c>
      <c r="P52" s="12"/>
      <c r="Q52" s="38">
        <v>31</v>
      </c>
    </row>
    <row r="53" spans="1:17" x14ac:dyDescent="0.25">
      <c r="A53" s="36" t="s">
        <v>42</v>
      </c>
      <c r="B53" s="19" t="s">
        <v>1</v>
      </c>
      <c r="C53" s="17">
        <v>80</v>
      </c>
      <c r="D53" s="17">
        <v>148</v>
      </c>
      <c r="E53" s="17">
        <v>120</v>
      </c>
      <c r="F53" s="17">
        <v>131</v>
      </c>
      <c r="G53" s="17">
        <v>103</v>
      </c>
      <c r="H53" s="17">
        <v>52</v>
      </c>
      <c r="I53" s="17">
        <v>53</v>
      </c>
      <c r="J53" s="17">
        <v>111</v>
      </c>
      <c r="K53" s="17">
        <v>52</v>
      </c>
      <c r="L53" s="17">
        <v>82</v>
      </c>
      <c r="M53" s="17">
        <v>138</v>
      </c>
      <c r="N53" s="17">
        <v>79</v>
      </c>
      <c r="O53" s="3">
        <f t="shared" si="0"/>
        <v>1149</v>
      </c>
      <c r="P53" s="12"/>
      <c r="Q53" s="39"/>
    </row>
    <row r="54" spans="1:17" x14ac:dyDescent="0.25">
      <c r="A54" s="37" t="s">
        <v>42</v>
      </c>
      <c r="B54" s="23" t="s">
        <v>3</v>
      </c>
      <c r="C54" s="24">
        <v>12</v>
      </c>
      <c r="D54" s="24">
        <v>13</v>
      </c>
      <c r="E54" s="24">
        <v>30</v>
      </c>
      <c r="F54" s="24">
        <v>4</v>
      </c>
      <c r="G54" s="24">
        <v>35</v>
      </c>
      <c r="H54" s="24">
        <v>2</v>
      </c>
      <c r="I54" s="24">
        <v>2</v>
      </c>
      <c r="J54" s="24">
        <v>43</v>
      </c>
      <c r="K54" s="24">
        <v>4</v>
      </c>
      <c r="L54" s="24">
        <v>22</v>
      </c>
      <c r="M54" s="24">
        <v>34</v>
      </c>
      <c r="N54" s="24">
        <v>119</v>
      </c>
      <c r="O54" s="25">
        <f t="shared" si="0"/>
        <v>320</v>
      </c>
      <c r="P54" s="12"/>
      <c r="Q54" s="39"/>
    </row>
    <row r="55" spans="1:17" x14ac:dyDescent="0.25">
      <c r="A55" s="36" t="s">
        <v>43</v>
      </c>
      <c r="B55" s="11" t="s">
        <v>2</v>
      </c>
      <c r="C55" s="9">
        <v>59</v>
      </c>
      <c r="D55" s="9">
        <v>81</v>
      </c>
      <c r="E55" s="9">
        <v>136</v>
      </c>
      <c r="F55" s="9">
        <v>84</v>
      </c>
      <c r="G55" s="9">
        <v>94</v>
      </c>
      <c r="H55" s="9">
        <v>66</v>
      </c>
      <c r="I55" s="9">
        <v>47</v>
      </c>
      <c r="J55" s="9">
        <v>62</v>
      </c>
      <c r="K55" s="9">
        <v>77</v>
      </c>
      <c r="L55" s="9">
        <v>79</v>
      </c>
      <c r="M55" s="9">
        <v>60</v>
      </c>
      <c r="N55" s="9">
        <v>54</v>
      </c>
      <c r="O55" s="3">
        <f t="shared" si="0"/>
        <v>899</v>
      </c>
      <c r="P55" s="12"/>
      <c r="Q55" s="38">
        <v>18</v>
      </c>
    </row>
    <row r="56" spans="1:17" x14ac:dyDescent="0.25">
      <c r="A56" s="36" t="s">
        <v>43</v>
      </c>
      <c r="B56" s="19" t="s">
        <v>1</v>
      </c>
      <c r="C56" s="17">
        <v>260</v>
      </c>
      <c r="D56" s="17">
        <v>184</v>
      </c>
      <c r="E56" s="17">
        <v>232</v>
      </c>
      <c r="F56" s="17">
        <v>298</v>
      </c>
      <c r="G56" s="17">
        <v>229</v>
      </c>
      <c r="H56" s="17">
        <v>124</v>
      </c>
      <c r="I56" s="17">
        <v>73</v>
      </c>
      <c r="J56" s="17">
        <v>114</v>
      </c>
      <c r="K56" s="17">
        <v>167</v>
      </c>
      <c r="L56" s="17">
        <v>170</v>
      </c>
      <c r="M56" s="17">
        <v>129</v>
      </c>
      <c r="N56" s="17">
        <v>187</v>
      </c>
      <c r="O56" s="3">
        <f t="shared" si="0"/>
        <v>2167</v>
      </c>
      <c r="P56" s="12"/>
      <c r="Q56" s="39"/>
    </row>
    <row r="57" spans="1:17" x14ac:dyDescent="0.25">
      <c r="A57" s="36" t="s">
        <v>43</v>
      </c>
      <c r="B57" s="18" t="s">
        <v>3</v>
      </c>
      <c r="C57" s="15">
        <v>4</v>
      </c>
      <c r="D57" s="15">
        <v>68</v>
      </c>
      <c r="E57" s="15">
        <v>3</v>
      </c>
      <c r="F57" s="15">
        <v>37</v>
      </c>
      <c r="G57" s="15">
        <v>35</v>
      </c>
      <c r="H57" s="15">
        <v>23</v>
      </c>
      <c r="I57" s="15">
        <v>1</v>
      </c>
      <c r="J57" s="15">
        <v>1</v>
      </c>
      <c r="K57" s="15">
        <v>43</v>
      </c>
      <c r="L57" s="15">
        <v>21</v>
      </c>
      <c r="M57" s="15">
        <v>4</v>
      </c>
      <c r="N57" s="15">
        <v>0</v>
      </c>
      <c r="O57" s="3">
        <f t="shared" si="0"/>
        <v>240</v>
      </c>
      <c r="P57" s="12"/>
      <c r="Q57" s="39"/>
    </row>
    <row r="58" spans="1:17" x14ac:dyDescent="0.25">
      <c r="A58" s="35" t="s">
        <v>44</v>
      </c>
      <c r="B58" s="20" t="s">
        <v>2</v>
      </c>
      <c r="C58" s="21">
        <v>40</v>
      </c>
      <c r="D58" s="21">
        <v>79</v>
      </c>
      <c r="E58" s="21">
        <v>48</v>
      </c>
      <c r="F58" s="21">
        <v>40</v>
      </c>
      <c r="G58" s="21">
        <v>45</v>
      </c>
      <c r="H58" s="21">
        <v>16</v>
      </c>
      <c r="I58" s="21">
        <v>17</v>
      </c>
      <c r="J58" s="21">
        <v>16</v>
      </c>
      <c r="K58" s="21">
        <v>37</v>
      </c>
      <c r="L58" s="21">
        <v>58</v>
      </c>
      <c r="M58" s="21">
        <v>28</v>
      </c>
      <c r="N58" s="21">
        <v>43</v>
      </c>
      <c r="O58" s="22">
        <f t="shared" si="0"/>
        <v>467</v>
      </c>
      <c r="P58" s="12"/>
      <c r="Q58" s="38">
        <v>3</v>
      </c>
    </row>
    <row r="59" spans="1:17" x14ac:dyDescent="0.25">
      <c r="A59" s="36" t="s">
        <v>44</v>
      </c>
      <c r="B59" s="19" t="s">
        <v>1</v>
      </c>
      <c r="C59" s="17">
        <v>51</v>
      </c>
      <c r="D59" s="17">
        <v>48</v>
      </c>
      <c r="E59" s="17">
        <v>55</v>
      </c>
      <c r="F59" s="17">
        <v>34</v>
      </c>
      <c r="G59" s="17">
        <v>32</v>
      </c>
      <c r="H59" s="17">
        <v>42</v>
      </c>
      <c r="I59" s="17">
        <v>17</v>
      </c>
      <c r="J59" s="17">
        <v>45</v>
      </c>
      <c r="K59" s="17">
        <v>28</v>
      </c>
      <c r="L59" s="17">
        <v>45</v>
      </c>
      <c r="M59" s="17">
        <v>58</v>
      </c>
      <c r="N59" s="17">
        <v>52</v>
      </c>
      <c r="O59" s="3">
        <f t="shared" si="0"/>
        <v>507</v>
      </c>
      <c r="P59" s="12"/>
      <c r="Q59" s="39"/>
    </row>
    <row r="60" spans="1:17" x14ac:dyDescent="0.25">
      <c r="A60" s="37" t="s">
        <v>44</v>
      </c>
      <c r="B60" s="23" t="s">
        <v>3</v>
      </c>
      <c r="C60" s="24">
        <v>3</v>
      </c>
      <c r="D60" s="24">
        <v>2</v>
      </c>
      <c r="E60" s="24">
        <v>54</v>
      </c>
      <c r="F60" s="24">
        <v>0</v>
      </c>
      <c r="G60" s="24">
        <v>1</v>
      </c>
      <c r="H60" s="24">
        <v>10</v>
      </c>
      <c r="I60" s="24">
        <v>1</v>
      </c>
      <c r="J60" s="24">
        <v>1</v>
      </c>
      <c r="K60" s="24">
        <v>0</v>
      </c>
      <c r="L60" s="24">
        <v>0</v>
      </c>
      <c r="M60" s="24">
        <v>10</v>
      </c>
      <c r="N60" s="24">
        <v>1</v>
      </c>
      <c r="O60" s="25">
        <f t="shared" si="0"/>
        <v>83</v>
      </c>
      <c r="P60" s="12"/>
      <c r="Q60" s="39"/>
    </row>
    <row r="61" spans="1:17" x14ac:dyDescent="0.25">
      <c r="A61" s="36" t="s">
        <v>45</v>
      </c>
      <c r="B61" s="11" t="s">
        <v>2</v>
      </c>
      <c r="C61" s="9">
        <v>23</v>
      </c>
      <c r="D61" s="9">
        <v>27</v>
      </c>
      <c r="E61" s="9">
        <v>25</v>
      </c>
      <c r="F61" s="9">
        <v>38</v>
      </c>
      <c r="G61" s="9">
        <v>61</v>
      </c>
      <c r="H61" s="9">
        <v>21</v>
      </c>
      <c r="I61" s="9">
        <v>17</v>
      </c>
      <c r="J61" s="9">
        <v>64</v>
      </c>
      <c r="K61" s="9">
        <v>37</v>
      </c>
      <c r="L61" s="9">
        <v>29</v>
      </c>
      <c r="M61" s="9">
        <v>33</v>
      </c>
      <c r="N61" s="9">
        <v>32</v>
      </c>
      <c r="O61" s="3">
        <f t="shared" si="0"/>
        <v>407</v>
      </c>
      <c r="P61" s="12"/>
      <c r="Q61" s="38">
        <v>34</v>
      </c>
    </row>
    <row r="62" spans="1:17" x14ac:dyDescent="0.25">
      <c r="A62" s="36" t="s">
        <v>45</v>
      </c>
      <c r="B62" s="19" t="s">
        <v>1</v>
      </c>
      <c r="C62" s="17">
        <v>227</v>
      </c>
      <c r="D62" s="17">
        <v>261</v>
      </c>
      <c r="E62" s="17">
        <v>191</v>
      </c>
      <c r="F62" s="17">
        <v>330</v>
      </c>
      <c r="G62" s="17">
        <v>221</v>
      </c>
      <c r="H62" s="17">
        <v>152</v>
      </c>
      <c r="I62" s="17">
        <v>79</v>
      </c>
      <c r="J62" s="17">
        <v>56</v>
      </c>
      <c r="K62" s="17">
        <v>67</v>
      </c>
      <c r="L62" s="17">
        <v>84</v>
      </c>
      <c r="M62" s="17">
        <v>217</v>
      </c>
      <c r="N62" s="17">
        <v>119</v>
      </c>
      <c r="O62" s="3">
        <f t="shared" si="0"/>
        <v>2004</v>
      </c>
      <c r="P62" s="12"/>
      <c r="Q62" s="39"/>
    </row>
    <row r="63" spans="1:17" x14ac:dyDescent="0.25">
      <c r="A63" s="36" t="s">
        <v>45</v>
      </c>
      <c r="B63" s="18" t="s">
        <v>3</v>
      </c>
      <c r="C63" s="15">
        <v>3</v>
      </c>
      <c r="D63" s="15">
        <v>18</v>
      </c>
      <c r="E63" s="15">
        <v>40</v>
      </c>
      <c r="F63" s="15">
        <v>5</v>
      </c>
      <c r="G63" s="15">
        <v>42</v>
      </c>
      <c r="H63" s="15">
        <v>10</v>
      </c>
      <c r="I63" s="15">
        <v>4</v>
      </c>
      <c r="J63" s="15">
        <v>8</v>
      </c>
      <c r="K63" s="15">
        <v>6</v>
      </c>
      <c r="L63" s="15">
        <v>19</v>
      </c>
      <c r="M63" s="15">
        <v>11</v>
      </c>
      <c r="N63" s="15">
        <v>14</v>
      </c>
      <c r="O63" s="3">
        <f t="shared" si="0"/>
        <v>180</v>
      </c>
      <c r="P63" s="12"/>
      <c r="Q63" s="39"/>
    </row>
    <row r="64" spans="1:17" x14ac:dyDescent="0.25">
      <c r="A64" s="35" t="s">
        <v>46</v>
      </c>
      <c r="B64" s="20" t="s">
        <v>2</v>
      </c>
      <c r="C64" s="21">
        <v>76</v>
      </c>
      <c r="D64" s="21">
        <v>83</v>
      </c>
      <c r="E64" s="21">
        <v>90</v>
      </c>
      <c r="F64" s="21">
        <v>113</v>
      </c>
      <c r="G64" s="21">
        <v>64</v>
      </c>
      <c r="H64" s="21">
        <v>71</v>
      </c>
      <c r="I64" s="21">
        <v>85</v>
      </c>
      <c r="J64" s="21">
        <v>52</v>
      </c>
      <c r="K64" s="21">
        <v>36</v>
      </c>
      <c r="L64" s="21">
        <v>57</v>
      </c>
      <c r="M64" s="21">
        <v>50</v>
      </c>
      <c r="N64" s="21">
        <v>38</v>
      </c>
      <c r="O64" s="22">
        <f t="shared" si="0"/>
        <v>815</v>
      </c>
      <c r="P64" s="12"/>
      <c r="Q64" s="41"/>
    </row>
    <row r="65" spans="1:17" x14ac:dyDescent="0.25">
      <c r="A65" s="36" t="s">
        <v>46</v>
      </c>
      <c r="B65" s="19" t="s">
        <v>1</v>
      </c>
      <c r="C65" s="17">
        <v>105</v>
      </c>
      <c r="D65" s="17">
        <v>70</v>
      </c>
      <c r="E65" s="17">
        <v>117</v>
      </c>
      <c r="F65" s="17">
        <v>90</v>
      </c>
      <c r="G65" s="17">
        <v>73</v>
      </c>
      <c r="H65" s="17">
        <v>45</v>
      </c>
      <c r="I65" s="17">
        <v>44</v>
      </c>
      <c r="J65" s="17">
        <v>36</v>
      </c>
      <c r="K65" s="17">
        <v>43</v>
      </c>
      <c r="L65" s="17">
        <v>64</v>
      </c>
      <c r="M65" s="17">
        <v>55</v>
      </c>
      <c r="N65" s="17">
        <v>83</v>
      </c>
      <c r="O65" s="3">
        <f t="shared" si="0"/>
        <v>825</v>
      </c>
      <c r="P65" s="12"/>
      <c r="Q65" s="42"/>
    </row>
    <row r="66" spans="1:17" x14ac:dyDescent="0.25">
      <c r="A66" s="37" t="s">
        <v>46</v>
      </c>
      <c r="B66" s="23" t="s">
        <v>3</v>
      </c>
      <c r="C66" s="24">
        <v>2</v>
      </c>
      <c r="D66" s="24">
        <v>14</v>
      </c>
      <c r="E66" s="24">
        <v>13</v>
      </c>
      <c r="F66" s="24">
        <v>5</v>
      </c>
      <c r="G66" s="24">
        <v>12</v>
      </c>
      <c r="H66" s="24">
        <v>7</v>
      </c>
      <c r="I66" s="24">
        <v>11</v>
      </c>
      <c r="J66" s="24">
        <v>2</v>
      </c>
      <c r="K66" s="24">
        <v>15</v>
      </c>
      <c r="L66" s="24">
        <v>20</v>
      </c>
      <c r="M66" s="24">
        <v>6</v>
      </c>
      <c r="N66" s="24">
        <v>0</v>
      </c>
      <c r="O66" s="25">
        <f t="shared" si="0"/>
        <v>107</v>
      </c>
      <c r="P66" s="12"/>
      <c r="Q66" s="42"/>
    </row>
    <row r="67" spans="1:17" x14ac:dyDescent="0.25">
      <c r="A67" s="36" t="s">
        <v>49</v>
      </c>
      <c r="B67" s="11" t="s">
        <v>2</v>
      </c>
      <c r="C67" s="9">
        <v>154</v>
      </c>
      <c r="D67" s="9">
        <v>177</v>
      </c>
      <c r="E67" s="9">
        <v>342</v>
      </c>
      <c r="F67" s="9">
        <v>403</v>
      </c>
      <c r="G67" s="9">
        <v>197</v>
      </c>
      <c r="H67" s="9">
        <v>141</v>
      </c>
      <c r="I67" s="9">
        <v>318</v>
      </c>
      <c r="J67" s="9">
        <v>220</v>
      </c>
      <c r="K67" s="9">
        <v>240</v>
      </c>
      <c r="L67" s="9">
        <v>382</v>
      </c>
      <c r="M67" s="9">
        <v>143</v>
      </c>
      <c r="N67" s="9">
        <v>125</v>
      </c>
      <c r="O67" s="3">
        <f>SUM(C67:N67)</f>
        <v>2842</v>
      </c>
      <c r="P67" s="12"/>
      <c r="Q67" s="41"/>
    </row>
    <row r="68" spans="1:17" x14ac:dyDescent="0.25">
      <c r="A68" s="36" t="s">
        <v>49</v>
      </c>
      <c r="B68" s="19" t="s">
        <v>1</v>
      </c>
      <c r="C68" s="17">
        <v>381</v>
      </c>
      <c r="D68" s="17">
        <v>438</v>
      </c>
      <c r="E68" s="17">
        <v>526</v>
      </c>
      <c r="F68" s="17">
        <v>539</v>
      </c>
      <c r="G68" s="17">
        <v>401</v>
      </c>
      <c r="H68" s="17">
        <v>309</v>
      </c>
      <c r="I68" s="17">
        <v>351</v>
      </c>
      <c r="J68" s="17">
        <v>319</v>
      </c>
      <c r="K68" s="17">
        <v>326</v>
      </c>
      <c r="L68" s="17">
        <v>494</v>
      </c>
      <c r="M68" s="17">
        <v>473</v>
      </c>
      <c r="N68" s="17">
        <v>310</v>
      </c>
      <c r="O68" s="3">
        <f>SUM(C68:N68)</f>
        <v>4867</v>
      </c>
      <c r="P68" s="12"/>
      <c r="Q68" s="42"/>
    </row>
    <row r="69" spans="1:17" x14ac:dyDescent="0.25">
      <c r="A69" s="36" t="s">
        <v>49</v>
      </c>
      <c r="B69" s="18" t="s">
        <v>3</v>
      </c>
      <c r="C69" s="15">
        <v>0</v>
      </c>
      <c r="D69" s="15">
        <v>73</v>
      </c>
      <c r="E69" s="15">
        <v>2</v>
      </c>
      <c r="F69" s="15">
        <v>1</v>
      </c>
      <c r="G69" s="15">
        <v>19</v>
      </c>
      <c r="H69" s="15">
        <v>9</v>
      </c>
      <c r="I69" s="15">
        <v>1</v>
      </c>
      <c r="J69" s="15">
        <v>1</v>
      </c>
      <c r="K69" s="15">
        <v>1</v>
      </c>
      <c r="L69" s="15">
        <v>3</v>
      </c>
      <c r="M69" s="15">
        <v>2</v>
      </c>
      <c r="N69" s="15">
        <v>30</v>
      </c>
      <c r="O69" s="3">
        <f>SUM(C69:N69)</f>
        <v>142</v>
      </c>
      <c r="P69" s="12"/>
      <c r="Q69" s="42"/>
    </row>
    <row r="70" spans="1:17" x14ac:dyDescent="0.25">
      <c r="A70" s="35" t="s">
        <v>48</v>
      </c>
      <c r="B70" s="20" t="s">
        <v>2</v>
      </c>
      <c r="C70" s="21">
        <v>185</v>
      </c>
      <c r="D70" s="21">
        <v>122</v>
      </c>
      <c r="E70" s="21">
        <v>125</v>
      </c>
      <c r="F70" s="21">
        <v>207</v>
      </c>
      <c r="G70" s="21">
        <v>128</v>
      </c>
      <c r="H70" s="21">
        <v>176</v>
      </c>
      <c r="I70" s="21">
        <v>97</v>
      </c>
      <c r="J70" s="21">
        <v>105</v>
      </c>
      <c r="K70" s="21">
        <v>138</v>
      </c>
      <c r="L70" s="21">
        <v>203</v>
      </c>
      <c r="M70" s="21">
        <v>208</v>
      </c>
      <c r="N70" s="21">
        <v>161</v>
      </c>
      <c r="O70" s="22">
        <f t="shared" ref="O70:O76" si="1">SUM(C70:N70)</f>
        <v>1855</v>
      </c>
      <c r="P70" s="12"/>
      <c r="Q70" s="41"/>
    </row>
    <row r="71" spans="1:17" x14ac:dyDescent="0.25">
      <c r="A71" s="36" t="s">
        <v>48</v>
      </c>
      <c r="B71" s="19" t="s">
        <v>1</v>
      </c>
      <c r="C71" s="17">
        <v>703</v>
      </c>
      <c r="D71" s="17">
        <v>529</v>
      </c>
      <c r="E71" s="17">
        <v>614</v>
      </c>
      <c r="F71" s="17">
        <v>620</v>
      </c>
      <c r="G71" s="17">
        <v>617</v>
      </c>
      <c r="H71" s="17">
        <v>611</v>
      </c>
      <c r="I71" s="17">
        <v>400</v>
      </c>
      <c r="J71" s="17">
        <v>440</v>
      </c>
      <c r="K71" s="17">
        <v>540</v>
      </c>
      <c r="L71" s="17">
        <v>570</v>
      </c>
      <c r="M71" s="17">
        <v>599</v>
      </c>
      <c r="N71" s="17">
        <v>574</v>
      </c>
      <c r="O71" s="3">
        <f t="shared" si="1"/>
        <v>6817</v>
      </c>
      <c r="P71" s="12"/>
      <c r="Q71" s="42"/>
    </row>
    <row r="72" spans="1:17" x14ac:dyDescent="0.25">
      <c r="A72" s="37" t="s">
        <v>48</v>
      </c>
      <c r="B72" s="23" t="s">
        <v>3</v>
      </c>
      <c r="C72" s="24">
        <v>21</v>
      </c>
      <c r="D72" s="24">
        <v>100</v>
      </c>
      <c r="E72" s="24">
        <v>41</v>
      </c>
      <c r="F72" s="24">
        <v>13</v>
      </c>
      <c r="G72" s="24">
        <v>150</v>
      </c>
      <c r="H72" s="24">
        <v>82</v>
      </c>
      <c r="I72" s="24">
        <v>35</v>
      </c>
      <c r="J72" s="24">
        <v>55</v>
      </c>
      <c r="K72" s="24">
        <v>17</v>
      </c>
      <c r="L72" s="24">
        <v>72</v>
      </c>
      <c r="M72" s="24">
        <v>45</v>
      </c>
      <c r="N72" s="24">
        <v>31</v>
      </c>
      <c r="O72" s="25">
        <f t="shared" si="1"/>
        <v>662</v>
      </c>
      <c r="P72" s="12"/>
      <c r="Q72" s="42"/>
    </row>
    <row r="73" spans="1:17" x14ac:dyDescent="0.25">
      <c r="A73" s="36" t="s">
        <v>50</v>
      </c>
      <c r="B73" s="11" t="s">
        <v>2</v>
      </c>
      <c r="C73" s="9">
        <v>18</v>
      </c>
      <c r="D73" s="9">
        <v>25</v>
      </c>
      <c r="E73" s="9">
        <v>27</v>
      </c>
      <c r="F73" s="9">
        <v>25</v>
      </c>
      <c r="G73" s="9">
        <v>28</v>
      </c>
      <c r="H73" s="9">
        <v>27</v>
      </c>
      <c r="I73" s="9">
        <v>21</v>
      </c>
      <c r="J73" s="9">
        <v>26</v>
      </c>
      <c r="K73" s="9">
        <v>23</v>
      </c>
      <c r="L73" s="9">
        <v>35</v>
      </c>
      <c r="M73" s="9">
        <v>16</v>
      </c>
      <c r="N73" s="9">
        <v>27</v>
      </c>
      <c r="O73" s="3">
        <f t="shared" si="1"/>
        <v>298</v>
      </c>
      <c r="P73" s="12"/>
      <c r="Q73" s="38">
        <v>5</v>
      </c>
    </row>
    <row r="74" spans="1:17" x14ac:dyDescent="0.25">
      <c r="A74" s="36" t="s">
        <v>50</v>
      </c>
      <c r="B74" s="19" t="s">
        <v>1</v>
      </c>
      <c r="C74" s="17">
        <v>21</v>
      </c>
      <c r="D74" s="17">
        <v>52</v>
      </c>
      <c r="E74" s="17">
        <v>32</v>
      </c>
      <c r="F74" s="17">
        <v>36</v>
      </c>
      <c r="G74" s="17">
        <v>45</v>
      </c>
      <c r="H74" s="17">
        <v>34</v>
      </c>
      <c r="I74" s="17">
        <v>25</v>
      </c>
      <c r="J74" s="17">
        <v>37</v>
      </c>
      <c r="K74" s="17">
        <v>38</v>
      </c>
      <c r="L74" s="17">
        <v>25</v>
      </c>
      <c r="M74" s="17">
        <v>43</v>
      </c>
      <c r="N74" s="17">
        <v>43</v>
      </c>
      <c r="O74" s="3">
        <f t="shared" si="1"/>
        <v>431</v>
      </c>
      <c r="P74" s="12"/>
      <c r="Q74" s="39"/>
    </row>
    <row r="75" spans="1:17" x14ac:dyDescent="0.25">
      <c r="A75" s="36" t="s">
        <v>50</v>
      </c>
      <c r="B75" s="18" t="s">
        <v>3</v>
      </c>
      <c r="C75" s="15">
        <v>0</v>
      </c>
      <c r="D75" s="15">
        <v>1</v>
      </c>
      <c r="E75" s="15">
        <v>1</v>
      </c>
      <c r="F75" s="15">
        <v>26</v>
      </c>
      <c r="G75" s="15">
        <v>0</v>
      </c>
      <c r="H75" s="15">
        <v>173</v>
      </c>
      <c r="I75" s="15">
        <v>202</v>
      </c>
      <c r="J75" s="15">
        <v>201</v>
      </c>
      <c r="K75" s="15">
        <v>227</v>
      </c>
      <c r="L75" s="15">
        <v>181</v>
      </c>
      <c r="M75" s="15">
        <v>183</v>
      </c>
      <c r="N75" s="15">
        <v>214</v>
      </c>
      <c r="O75" s="3">
        <f t="shared" si="1"/>
        <v>1409</v>
      </c>
      <c r="P75" s="12"/>
      <c r="Q75" s="39"/>
    </row>
    <row r="76" spans="1:17" x14ac:dyDescent="0.25">
      <c r="A76" s="35" t="s">
        <v>51</v>
      </c>
      <c r="B76" s="20" t="s">
        <v>2</v>
      </c>
      <c r="C76" s="21">
        <v>234</v>
      </c>
      <c r="D76" s="21">
        <v>210</v>
      </c>
      <c r="E76" s="21">
        <v>205</v>
      </c>
      <c r="F76" s="21">
        <v>161</v>
      </c>
      <c r="G76" s="21">
        <v>185</v>
      </c>
      <c r="H76" s="21">
        <v>222</v>
      </c>
      <c r="I76" s="21">
        <v>172</v>
      </c>
      <c r="J76" s="21">
        <v>107</v>
      </c>
      <c r="K76" s="21">
        <v>223</v>
      </c>
      <c r="L76" s="21">
        <v>285</v>
      </c>
      <c r="M76" s="21">
        <v>256</v>
      </c>
      <c r="N76" s="21">
        <v>136</v>
      </c>
      <c r="O76" s="22">
        <f t="shared" si="1"/>
        <v>2396</v>
      </c>
      <c r="P76" s="12"/>
      <c r="Q76" s="41"/>
    </row>
    <row r="77" spans="1:17" x14ac:dyDescent="0.25">
      <c r="A77" s="36"/>
      <c r="B77" s="19" t="s">
        <v>1</v>
      </c>
      <c r="C77" s="17">
        <v>1082</v>
      </c>
      <c r="D77" s="17">
        <v>825</v>
      </c>
      <c r="E77" s="17">
        <v>1095</v>
      </c>
      <c r="F77" s="17">
        <v>963</v>
      </c>
      <c r="G77" s="17">
        <v>764</v>
      </c>
      <c r="H77" s="17">
        <v>574</v>
      </c>
      <c r="I77" s="17">
        <v>531</v>
      </c>
      <c r="J77" s="17">
        <v>314</v>
      </c>
      <c r="K77" s="17">
        <v>366</v>
      </c>
      <c r="L77" s="17">
        <v>551</v>
      </c>
      <c r="M77" s="17">
        <v>533</v>
      </c>
      <c r="N77" s="17">
        <v>555</v>
      </c>
      <c r="O77" s="3">
        <f>SUM(C77:N77)</f>
        <v>8153</v>
      </c>
      <c r="P77" s="12"/>
      <c r="Q77" s="42"/>
    </row>
    <row r="78" spans="1:17" x14ac:dyDescent="0.25">
      <c r="A78" s="37"/>
      <c r="B78" s="23" t="s">
        <v>3</v>
      </c>
      <c r="C78" s="24">
        <v>111</v>
      </c>
      <c r="D78" s="24">
        <v>172</v>
      </c>
      <c r="E78" s="24">
        <v>176</v>
      </c>
      <c r="F78" s="24">
        <v>143</v>
      </c>
      <c r="G78" s="24">
        <v>27</v>
      </c>
      <c r="H78" s="24">
        <v>67</v>
      </c>
      <c r="I78" s="24">
        <v>40</v>
      </c>
      <c r="J78" s="24">
        <v>154</v>
      </c>
      <c r="K78" s="24">
        <v>263</v>
      </c>
      <c r="L78" s="24">
        <v>235</v>
      </c>
      <c r="M78" s="24">
        <v>85</v>
      </c>
      <c r="N78" s="24">
        <v>103</v>
      </c>
      <c r="O78" s="25">
        <f t="shared" ref="O78:O111" si="2">SUM(C78:N78)</f>
        <v>1576</v>
      </c>
      <c r="P78" s="12"/>
      <c r="Q78" s="42"/>
    </row>
    <row r="79" spans="1:17" x14ac:dyDescent="0.25">
      <c r="A79" s="35" t="s">
        <v>54</v>
      </c>
      <c r="B79" s="20" t="s">
        <v>2</v>
      </c>
      <c r="C79" s="21">
        <v>68</v>
      </c>
      <c r="D79" s="21">
        <v>29</v>
      </c>
      <c r="E79" s="21">
        <v>42</v>
      </c>
      <c r="F79" s="21">
        <v>50</v>
      </c>
      <c r="G79" s="21">
        <v>41</v>
      </c>
      <c r="H79" s="21">
        <v>34</v>
      </c>
      <c r="I79" s="21">
        <v>18</v>
      </c>
      <c r="J79" s="21">
        <v>35</v>
      </c>
      <c r="K79" s="21">
        <v>34</v>
      </c>
      <c r="L79" s="21">
        <v>43</v>
      </c>
      <c r="M79" s="21">
        <v>31</v>
      </c>
      <c r="N79" s="21">
        <v>33</v>
      </c>
      <c r="O79" s="22">
        <f t="shared" si="2"/>
        <v>458</v>
      </c>
      <c r="P79" s="12"/>
      <c r="Q79" s="41"/>
    </row>
    <row r="80" spans="1:17" x14ac:dyDescent="0.25">
      <c r="A80" s="36"/>
      <c r="B80" s="19" t="s">
        <v>1</v>
      </c>
      <c r="C80" s="17">
        <v>257</v>
      </c>
      <c r="D80" s="17">
        <v>125</v>
      </c>
      <c r="E80" s="17">
        <v>149</v>
      </c>
      <c r="F80" s="17">
        <v>145</v>
      </c>
      <c r="G80" s="17">
        <v>175</v>
      </c>
      <c r="H80" s="17">
        <v>89</v>
      </c>
      <c r="I80" s="17">
        <v>71</v>
      </c>
      <c r="J80" s="17">
        <v>34</v>
      </c>
      <c r="K80" s="17">
        <v>29</v>
      </c>
      <c r="L80" s="17">
        <v>88</v>
      </c>
      <c r="M80" s="17">
        <v>84</v>
      </c>
      <c r="N80" s="17">
        <v>62</v>
      </c>
      <c r="O80" s="3">
        <f t="shared" si="2"/>
        <v>1308</v>
      </c>
      <c r="P80" s="12"/>
      <c r="Q80" s="42"/>
    </row>
    <row r="81" spans="1:17" x14ac:dyDescent="0.25">
      <c r="A81" s="37"/>
      <c r="B81" s="23" t="s">
        <v>3</v>
      </c>
      <c r="C81" s="24">
        <v>16</v>
      </c>
      <c r="D81" s="24">
        <v>2</v>
      </c>
      <c r="E81" s="24">
        <v>36</v>
      </c>
      <c r="F81" s="24">
        <v>39</v>
      </c>
      <c r="G81" s="24">
        <v>3</v>
      </c>
      <c r="H81" s="24">
        <v>3</v>
      </c>
      <c r="I81" s="24">
        <v>8</v>
      </c>
      <c r="J81" s="24">
        <v>1</v>
      </c>
      <c r="K81" s="24">
        <v>2</v>
      </c>
      <c r="L81" s="24">
        <v>22</v>
      </c>
      <c r="M81" s="24">
        <v>4</v>
      </c>
      <c r="N81" s="24">
        <v>1</v>
      </c>
      <c r="O81" s="25">
        <f t="shared" si="2"/>
        <v>137</v>
      </c>
      <c r="P81" s="12"/>
      <c r="Q81" s="42"/>
    </row>
    <row r="82" spans="1:17" x14ac:dyDescent="0.25">
      <c r="A82" s="35" t="s">
        <v>55</v>
      </c>
      <c r="B82" s="20" t="s">
        <v>2</v>
      </c>
      <c r="C82" s="21">
        <v>151</v>
      </c>
      <c r="D82" s="21">
        <v>85</v>
      </c>
      <c r="E82" s="21">
        <v>115</v>
      </c>
      <c r="F82" s="21">
        <v>91</v>
      </c>
      <c r="G82" s="21">
        <v>121</v>
      </c>
      <c r="H82" s="21">
        <v>107</v>
      </c>
      <c r="I82" s="21">
        <v>97</v>
      </c>
      <c r="J82" s="21">
        <v>76</v>
      </c>
      <c r="K82" s="21">
        <v>112</v>
      </c>
      <c r="L82" s="21">
        <v>132</v>
      </c>
      <c r="M82" s="21">
        <v>64</v>
      </c>
      <c r="N82" s="21">
        <v>55</v>
      </c>
      <c r="O82" s="22">
        <f t="shared" si="2"/>
        <v>1206</v>
      </c>
      <c r="P82" s="12"/>
      <c r="Q82" s="41"/>
    </row>
    <row r="83" spans="1:17" x14ac:dyDescent="0.25">
      <c r="A83" s="36"/>
      <c r="B83" s="19" t="s">
        <v>1</v>
      </c>
      <c r="C83" s="17">
        <v>518</v>
      </c>
      <c r="D83" s="17">
        <v>497</v>
      </c>
      <c r="E83" s="17">
        <v>590</v>
      </c>
      <c r="F83" s="17">
        <v>499</v>
      </c>
      <c r="G83" s="17">
        <v>403</v>
      </c>
      <c r="H83" s="17">
        <v>334</v>
      </c>
      <c r="I83" s="17">
        <v>317</v>
      </c>
      <c r="J83" s="17">
        <v>148</v>
      </c>
      <c r="K83" s="17">
        <v>252</v>
      </c>
      <c r="L83" s="17">
        <v>277</v>
      </c>
      <c r="M83" s="17">
        <v>240</v>
      </c>
      <c r="N83" s="17">
        <v>290</v>
      </c>
      <c r="O83" s="3">
        <f t="shared" si="2"/>
        <v>4365</v>
      </c>
      <c r="P83" s="12"/>
      <c r="Q83" s="42"/>
    </row>
    <row r="84" spans="1:17" x14ac:dyDescent="0.25">
      <c r="A84" s="37"/>
      <c r="B84" s="23" t="s">
        <v>3</v>
      </c>
      <c r="C84" s="24">
        <v>16</v>
      </c>
      <c r="D84" s="24">
        <v>45</v>
      </c>
      <c r="E84" s="24">
        <v>67</v>
      </c>
      <c r="F84" s="24">
        <v>93</v>
      </c>
      <c r="G84" s="24">
        <v>25</v>
      </c>
      <c r="H84" s="24">
        <v>5</v>
      </c>
      <c r="I84" s="24">
        <v>12</v>
      </c>
      <c r="J84" s="24">
        <v>9</v>
      </c>
      <c r="K84" s="24">
        <v>7</v>
      </c>
      <c r="L84" s="24">
        <v>36</v>
      </c>
      <c r="M84" s="24">
        <v>47</v>
      </c>
      <c r="N84" s="24">
        <v>4</v>
      </c>
      <c r="O84" s="25">
        <f t="shared" si="2"/>
        <v>366</v>
      </c>
      <c r="P84" s="12"/>
      <c r="Q84" s="42"/>
    </row>
    <row r="85" spans="1:17" x14ac:dyDescent="0.25">
      <c r="A85" s="35" t="s">
        <v>56</v>
      </c>
      <c r="B85" s="20" t="s">
        <v>2</v>
      </c>
      <c r="C85" s="21">
        <v>69</v>
      </c>
      <c r="D85" s="21">
        <v>54</v>
      </c>
      <c r="E85" s="21">
        <v>62</v>
      </c>
      <c r="F85" s="21">
        <v>81</v>
      </c>
      <c r="G85" s="21">
        <v>90</v>
      </c>
      <c r="H85" s="21">
        <v>107</v>
      </c>
      <c r="I85" s="21">
        <v>42</v>
      </c>
      <c r="J85" s="21">
        <v>58</v>
      </c>
      <c r="K85" s="21">
        <v>66</v>
      </c>
      <c r="L85" s="21">
        <v>90</v>
      </c>
      <c r="M85" s="21">
        <v>71</v>
      </c>
      <c r="N85" s="21">
        <v>45</v>
      </c>
      <c r="O85" s="22">
        <f t="shared" si="2"/>
        <v>835</v>
      </c>
      <c r="P85" s="12"/>
      <c r="Q85" s="41"/>
    </row>
    <row r="86" spans="1:17" x14ac:dyDescent="0.25">
      <c r="A86" s="36"/>
      <c r="B86" s="19" t="s">
        <v>1</v>
      </c>
      <c r="C86" s="17">
        <v>1094</v>
      </c>
      <c r="D86" s="17">
        <v>862</v>
      </c>
      <c r="E86" s="17">
        <v>1087</v>
      </c>
      <c r="F86" s="17">
        <v>874</v>
      </c>
      <c r="G86" s="17">
        <v>776</v>
      </c>
      <c r="H86" s="17">
        <v>504</v>
      </c>
      <c r="I86" s="17">
        <v>313</v>
      </c>
      <c r="J86" s="17">
        <v>294</v>
      </c>
      <c r="K86" s="17">
        <v>502</v>
      </c>
      <c r="L86" s="17">
        <v>424</v>
      </c>
      <c r="M86" s="17">
        <v>404</v>
      </c>
      <c r="N86" s="17">
        <v>454</v>
      </c>
      <c r="O86" s="3">
        <f t="shared" si="2"/>
        <v>7588</v>
      </c>
      <c r="P86" s="12"/>
      <c r="Q86" s="42"/>
    </row>
    <row r="87" spans="1:17" x14ac:dyDescent="0.25">
      <c r="A87" s="37"/>
      <c r="B87" s="23" t="s">
        <v>3</v>
      </c>
      <c r="C87" s="24">
        <v>1</v>
      </c>
      <c r="D87" s="24">
        <v>36</v>
      </c>
      <c r="E87" s="24">
        <v>84</v>
      </c>
      <c r="F87" s="24">
        <v>56</v>
      </c>
      <c r="G87" s="24">
        <v>30</v>
      </c>
      <c r="H87" s="24">
        <v>14</v>
      </c>
      <c r="I87" s="24">
        <v>13</v>
      </c>
      <c r="J87" s="24">
        <v>37</v>
      </c>
      <c r="K87" s="24">
        <v>14</v>
      </c>
      <c r="L87" s="24">
        <v>28</v>
      </c>
      <c r="M87" s="24">
        <v>13</v>
      </c>
      <c r="N87" s="24">
        <v>22</v>
      </c>
      <c r="O87" s="25">
        <f t="shared" si="2"/>
        <v>348</v>
      </c>
      <c r="P87" s="12"/>
      <c r="Q87" s="42"/>
    </row>
    <row r="88" spans="1:17" x14ac:dyDescent="0.25">
      <c r="A88" s="35" t="s">
        <v>57</v>
      </c>
      <c r="B88" s="20" t="s">
        <v>2</v>
      </c>
      <c r="C88" s="21">
        <v>226</v>
      </c>
      <c r="D88" s="21">
        <v>294</v>
      </c>
      <c r="E88" s="21">
        <v>431</v>
      </c>
      <c r="F88" s="21">
        <v>512</v>
      </c>
      <c r="G88" s="21">
        <v>446</v>
      </c>
      <c r="H88" s="21">
        <v>463</v>
      </c>
      <c r="I88" s="21">
        <v>374</v>
      </c>
      <c r="J88" s="21">
        <v>449</v>
      </c>
      <c r="K88" s="21">
        <v>519</v>
      </c>
      <c r="L88" s="21">
        <v>629</v>
      </c>
      <c r="M88" s="21">
        <v>762</v>
      </c>
      <c r="N88" s="21">
        <v>618</v>
      </c>
      <c r="O88" s="22">
        <f t="shared" si="2"/>
        <v>5723</v>
      </c>
      <c r="P88" s="12"/>
      <c r="Q88" s="41"/>
    </row>
    <row r="89" spans="1:17" x14ac:dyDescent="0.25">
      <c r="A89" s="36"/>
      <c r="B89" s="19" t="s">
        <v>1</v>
      </c>
      <c r="C89" s="17">
        <v>593</v>
      </c>
      <c r="D89" s="17">
        <v>424</v>
      </c>
      <c r="E89" s="17">
        <v>619</v>
      </c>
      <c r="F89" s="17">
        <v>563</v>
      </c>
      <c r="G89" s="17">
        <v>564</v>
      </c>
      <c r="H89" s="17">
        <v>412</v>
      </c>
      <c r="I89" s="17">
        <v>260</v>
      </c>
      <c r="J89" s="17">
        <v>270</v>
      </c>
      <c r="K89" s="17">
        <v>328</v>
      </c>
      <c r="L89" s="17">
        <v>482</v>
      </c>
      <c r="M89" s="17">
        <v>456</v>
      </c>
      <c r="N89" s="17">
        <v>429</v>
      </c>
      <c r="O89" s="3">
        <f t="shared" si="2"/>
        <v>5400</v>
      </c>
      <c r="P89" s="12"/>
      <c r="Q89" s="42"/>
    </row>
    <row r="90" spans="1:17" x14ac:dyDescent="0.25">
      <c r="A90" s="37"/>
      <c r="B90" s="23" t="s">
        <v>3</v>
      </c>
      <c r="C90" s="24">
        <v>19</v>
      </c>
      <c r="D90" s="24">
        <v>133</v>
      </c>
      <c r="E90" s="24">
        <v>74</v>
      </c>
      <c r="F90" s="24">
        <v>12</v>
      </c>
      <c r="G90" s="24">
        <v>44</v>
      </c>
      <c r="H90" s="24">
        <v>18</v>
      </c>
      <c r="I90" s="24">
        <v>6</v>
      </c>
      <c r="J90" s="24">
        <v>12</v>
      </c>
      <c r="K90" s="24">
        <v>32</v>
      </c>
      <c r="L90" s="24">
        <v>98</v>
      </c>
      <c r="M90" s="24">
        <v>89</v>
      </c>
      <c r="N90" s="24">
        <v>73</v>
      </c>
      <c r="O90" s="25">
        <f t="shared" si="2"/>
        <v>610</v>
      </c>
      <c r="P90" s="12"/>
      <c r="Q90" s="42"/>
    </row>
    <row r="91" spans="1:17" x14ac:dyDescent="0.25">
      <c r="A91" s="35" t="s">
        <v>58</v>
      </c>
      <c r="B91" s="20" t="s">
        <v>2</v>
      </c>
      <c r="C91" s="21">
        <v>29</v>
      </c>
      <c r="D91" s="21">
        <v>42</v>
      </c>
      <c r="E91" s="21">
        <v>75</v>
      </c>
      <c r="F91" s="21">
        <v>123</v>
      </c>
      <c r="G91" s="21">
        <v>138</v>
      </c>
      <c r="H91" s="21">
        <v>113</v>
      </c>
      <c r="I91" s="21">
        <v>91</v>
      </c>
      <c r="J91" s="21">
        <v>110</v>
      </c>
      <c r="K91" s="21">
        <v>99</v>
      </c>
      <c r="L91" s="21">
        <v>111</v>
      </c>
      <c r="M91" s="21">
        <v>122</v>
      </c>
      <c r="N91" s="21">
        <v>82</v>
      </c>
      <c r="O91" s="22">
        <f t="shared" si="2"/>
        <v>1135</v>
      </c>
      <c r="P91" s="12"/>
      <c r="Q91" s="41"/>
    </row>
    <row r="92" spans="1:17" x14ac:dyDescent="0.25">
      <c r="A92" s="36"/>
      <c r="B92" s="19" t="s">
        <v>1</v>
      </c>
      <c r="C92" s="17">
        <v>127</v>
      </c>
      <c r="D92" s="17">
        <v>109</v>
      </c>
      <c r="E92" s="17">
        <v>180</v>
      </c>
      <c r="F92" s="17">
        <v>166</v>
      </c>
      <c r="G92" s="17">
        <v>158</v>
      </c>
      <c r="H92" s="17">
        <v>114</v>
      </c>
      <c r="I92" s="17">
        <v>98</v>
      </c>
      <c r="J92" s="17">
        <v>35</v>
      </c>
      <c r="K92" s="17">
        <v>88</v>
      </c>
      <c r="L92" s="17">
        <v>46</v>
      </c>
      <c r="M92" s="17">
        <v>89</v>
      </c>
      <c r="N92" s="17">
        <v>105</v>
      </c>
      <c r="O92" s="3">
        <f t="shared" si="2"/>
        <v>1315</v>
      </c>
      <c r="P92" s="12"/>
      <c r="Q92" s="42"/>
    </row>
    <row r="93" spans="1:17" x14ac:dyDescent="0.25">
      <c r="A93" s="37"/>
      <c r="B93" s="23" t="s">
        <v>3</v>
      </c>
      <c r="C93" s="24">
        <v>2</v>
      </c>
      <c r="D93" s="24">
        <v>58</v>
      </c>
      <c r="E93" s="24">
        <v>25</v>
      </c>
      <c r="F93" s="24">
        <v>0</v>
      </c>
      <c r="G93" s="24">
        <v>16</v>
      </c>
      <c r="H93" s="24">
        <v>24</v>
      </c>
      <c r="I93" s="24">
        <v>11</v>
      </c>
      <c r="J93" s="24">
        <v>2</v>
      </c>
      <c r="K93" s="24">
        <v>0</v>
      </c>
      <c r="L93" s="24">
        <v>19</v>
      </c>
      <c r="M93" s="24">
        <v>0</v>
      </c>
      <c r="N93" s="24">
        <v>0</v>
      </c>
      <c r="O93" s="25">
        <f t="shared" si="2"/>
        <v>157</v>
      </c>
      <c r="P93" s="12"/>
      <c r="Q93" s="42"/>
    </row>
    <row r="94" spans="1:17" x14ac:dyDescent="0.25">
      <c r="A94" s="35" t="s">
        <v>59</v>
      </c>
      <c r="B94" s="20" t="s">
        <v>2</v>
      </c>
      <c r="C94" s="21">
        <v>89</v>
      </c>
      <c r="D94" s="21">
        <v>67</v>
      </c>
      <c r="E94" s="21">
        <v>59</v>
      </c>
      <c r="F94" s="21">
        <v>45</v>
      </c>
      <c r="G94" s="21">
        <v>39</v>
      </c>
      <c r="H94" s="21">
        <v>38</v>
      </c>
      <c r="I94" s="21">
        <v>24</v>
      </c>
      <c r="J94" s="21">
        <v>28</v>
      </c>
      <c r="K94" s="21">
        <v>13</v>
      </c>
      <c r="L94" s="21">
        <v>30</v>
      </c>
      <c r="M94" s="21">
        <v>31</v>
      </c>
      <c r="N94" s="21">
        <v>39</v>
      </c>
      <c r="O94" s="22">
        <f t="shared" si="2"/>
        <v>502</v>
      </c>
      <c r="P94" s="12"/>
      <c r="Q94" s="41"/>
    </row>
    <row r="95" spans="1:17" x14ac:dyDescent="0.25">
      <c r="A95" s="36"/>
      <c r="B95" s="19" t="s">
        <v>1</v>
      </c>
      <c r="C95" s="17">
        <v>40</v>
      </c>
      <c r="D95" s="17">
        <v>33</v>
      </c>
      <c r="E95" s="17">
        <v>35</v>
      </c>
      <c r="F95" s="17">
        <v>26</v>
      </c>
      <c r="G95" s="17">
        <v>14</v>
      </c>
      <c r="H95" s="17">
        <v>16</v>
      </c>
      <c r="I95" s="17">
        <v>8</v>
      </c>
      <c r="J95" s="17">
        <v>9</v>
      </c>
      <c r="K95" s="17">
        <v>6</v>
      </c>
      <c r="L95" s="17">
        <v>22</v>
      </c>
      <c r="M95" s="17">
        <v>29</v>
      </c>
      <c r="N95" s="17">
        <v>26</v>
      </c>
      <c r="O95" s="3">
        <f t="shared" si="2"/>
        <v>264</v>
      </c>
      <c r="P95" s="12"/>
      <c r="Q95" s="42"/>
    </row>
    <row r="96" spans="1:17" x14ac:dyDescent="0.25">
      <c r="A96" s="37"/>
      <c r="B96" s="23" t="s">
        <v>3</v>
      </c>
      <c r="C96" s="24">
        <v>7</v>
      </c>
      <c r="D96" s="24">
        <v>5</v>
      </c>
      <c r="E96" s="24">
        <v>45</v>
      </c>
      <c r="F96" s="24">
        <v>2</v>
      </c>
      <c r="G96" s="24">
        <v>1</v>
      </c>
      <c r="H96" s="24">
        <v>0</v>
      </c>
      <c r="I96" s="24">
        <v>2</v>
      </c>
      <c r="J96" s="24">
        <v>1</v>
      </c>
      <c r="K96" s="24">
        <v>1</v>
      </c>
      <c r="L96" s="24">
        <v>0</v>
      </c>
      <c r="M96" s="24">
        <v>0</v>
      </c>
      <c r="N96" s="24">
        <v>0</v>
      </c>
      <c r="O96" s="25">
        <f t="shared" si="2"/>
        <v>64</v>
      </c>
      <c r="P96" s="12"/>
      <c r="Q96" s="42"/>
    </row>
    <row r="97" spans="1:17" x14ac:dyDescent="0.25">
      <c r="A97" s="35" t="s">
        <v>60</v>
      </c>
      <c r="B97" s="20" t="s">
        <v>2</v>
      </c>
      <c r="C97" s="21">
        <v>199</v>
      </c>
      <c r="D97" s="21">
        <v>179</v>
      </c>
      <c r="E97" s="21">
        <v>239</v>
      </c>
      <c r="F97" s="21">
        <v>245</v>
      </c>
      <c r="G97" s="21">
        <v>171</v>
      </c>
      <c r="H97" s="21">
        <v>165</v>
      </c>
      <c r="I97" s="21">
        <v>171</v>
      </c>
      <c r="J97" s="21">
        <v>150</v>
      </c>
      <c r="K97" s="21">
        <v>259</v>
      </c>
      <c r="L97" s="21">
        <v>227</v>
      </c>
      <c r="M97" s="21">
        <v>262</v>
      </c>
      <c r="N97" s="21">
        <v>166</v>
      </c>
      <c r="O97" s="22">
        <f t="shared" si="2"/>
        <v>2433</v>
      </c>
      <c r="P97" s="12"/>
      <c r="Q97" s="41"/>
    </row>
    <row r="98" spans="1:17" x14ac:dyDescent="0.25">
      <c r="A98" s="36"/>
      <c r="B98" s="19" t="s">
        <v>1</v>
      </c>
      <c r="C98" s="17">
        <v>925</v>
      </c>
      <c r="D98" s="17">
        <v>817</v>
      </c>
      <c r="E98" s="17">
        <v>974</v>
      </c>
      <c r="F98" s="17">
        <v>1082</v>
      </c>
      <c r="G98" s="17">
        <v>673</v>
      </c>
      <c r="H98" s="17">
        <v>404</v>
      </c>
      <c r="I98" s="17">
        <v>265</v>
      </c>
      <c r="J98" s="17">
        <v>371</v>
      </c>
      <c r="K98" s="17">
        <v>425</v>
      </c>
      <c r="L98" s="17">
        <v>652</v>
      </c>
      <c r="M98" s="17">
        <v>718</v>
      </c>
      <c r="N98" s="17">
        <v>585</v>
      </c>
      <c r="O98" s="3">
        <f t="shared" si="2"/>
        <v>7891</v>
      </c>
      <c r="P98" s="12"/>
      <c r="Q98" s="42"/>
    </row>
    <row r="99" spans="1:17" x14ac:dyDescent="0.25">
      <c r="A99" s="37"/>
      <c r="B99" s="23" t="s">
        <v>3</v>
      </c>
      <c r="C99" s="24">
        <v>47</v>
      </c>
      <c r="D99" s="24">
        <v>66</v>
      </c>
      <c r="E99" s="24">
        <v>121</v>
      </c>
      <c r="F99" s="24">
        <v>12</v>
      </c>
      <c r="G99" s="24">
        <v>26</v>
      </c>
      <c r="H99" s="24">
        <v>7</v>
      </c>
      <c r="I99" s="24">
        <v>14</v>
      </c>
      <c r="J99" s="24">
        <v>21</v>
      </c>
      <c r="K99" s="24">
        <v>2</v>
      </c>
      <c r="L99" s="24">
        <v>26</v>
      </c>
      <c r="M99" s="24">
        <v>53</v>
      </c>
      <c r="N99" s="24">
        <v>2</v>
      </c>
      <c r="O99" s="25">
        <f t="shared" si="2"/>
        <v>397</v>
      </c>
      <c r="P99" s="12"/>
      <c r="Q99" s="42"/>
    </row>
    <row r="100" spans="1:17" x14ac:dyDescent="0.25">
      <c r="A100" s="35" t="s">
        <v>61</v>
      </c>
      <c r="B100" s="20" t="s">
        <v>2</v>
      </c>
      <c r="C100" s="21">
        <v>178</v>
      </c>
      <c r="D100" s="21">
        <v>46</v>
      </c>
      <c r="E100" s="21">
        <v>55</v>
      </c>
      <c r="F100" s="21">
        <v>68</v>
      </c>
      <c r="G100" s="21">
        <v>51</v>
      </c>
      <c r="H100" s="21">
        <v>39</v>
      </c>
      <c r="I100" s="21">
        <v>38</v>
      </c>
      <c r="J100" s="21">
        <v>36</v>
      </c>
      <c r="K100" s="21">
        <v>40</v>
      </c>
      <c r="L100" s="21">
        <v>28</v>
      </c>
      <c r="M100" s="21">
        <v>56</v>
      </c>
      <c r="N100" s="21">
        <v>27</v>
      </c>
      <c r="O100" s="22">
        <f t="shared" si="2"/>
        <v>662</v>
      </c>
      <c r="P100" s="12"/>
      <c r="Q100" s="41"/>
    </row>
    <row r="101" spans="1:17" x14ac:dyDescent="0.25">
      <c r="A101" s="36"/>
      <c r="B101" s="19" t="s">
        <v>1</v>
      </c>
      <c r="C101" s="17">
        <v>126</v>
      </c>
      <c r="D101" s="17">
        <v>51</v>
      </c>
      <c r="E101" s="17">
        <v>53</v>
      </c>
      <c r="F101" s="17">
        <v>70</v>
      </c>
      <c r="G101" s="17">
        <v>53</v>
      </c>
      <c r="H101" s="17">
        <v>32</v>
      </c>
      <c r="I101" s="17">
        <v>29</v>
      </c>
      <c r="J101" s="17">
        <v>23</v>
      </c>
      <c r="K101" s="17">
        <v>31</v>
      </c>
      <c r="L101" s="17">
        <v>47</v>
      </c>
      <c r="M101" s="17">
        <v>81</v>
      </c>
      <c r="N101" s="17">
        <v>36</v>
      </c>
      <c r="O101" s="3">
        <f t="shared" si="2"/>
        <v>632</v>
      </c>
      <c r="P101" s="12"/>
      <c r="Q101" s="42"/>
    </row>
    <row r="102" spans="1:17" x14ac:dyDescent="0.25">
      <c r="A102" s="37"/>
      <c r="B102" s="23" t="s">
        <v>3</v>
      </c>
      <c r="C102" s="24">
        <v>4</v>
      </c>
      <c r="D102" s="24">
        <v>3</v>
      </c>
      <c r="E102" s="24">
        <v>36</v>
      </c>
      <c r="F102" s="24">
        <v>57</v>
      </c>
      <c r="G102" s="24">
        <v>2</v>
      </c>
      <c r="H102" s="24">
        <v>2</v>
      </c>
      <c r="I102" s="24">
        <v>0</v>
      </c>
      <c r="J102" s="24">
        <v>6</v>
      </c>
      <c r="K102" s="24">
        <v>1</v>
      </c>
      <c r="L102" s="24">
        <v>0</v>
      </c>
      <c r="M102" s="24">
        <v>0</v>
      </c>
      <c r="N102" s="24">
        <v>0</v>
      </c>
      <c r="O102" s="25">
        <f t="shared" si="2"/>
        <v>111</v>
      </c>
      <c r="P102" s="12"/>
      <c r="Q102" s="42"/>
    </row>
    <row r="103" spans="1:17" x14ac:dyDescent="0.25">
      <c r="A103" s="35" t="s">
        <v>62</v>
      </c>
      <c r="B103" s="20" t="s">
        <v>2</v>
      </c>
      <c r="C103" s="21">
        <v>752</v>
      </c>
      <c r="D103" s="21">
        <v>307</v>
      </c>
      <c r="E103" s="21">
        <v>298</v>
      </c>
      <c r="F103" s="21">
        <v>356</v>
      </c>
      <c r="G103" s="21">
        <v>438</v>
      </c>
      <c r="H103" s="21">
        <v>468</v>
      </c>
      <c r="I103" s="21">
        <v>571</v>
      </c>
      <c r="J103" s="21">
        <v>660</v>
      </c>
      <c r="K103" s="21">
        <f>634+7</f>
        <v>641</v>
      </c>
      <c r="L103" s="21">
        <f>921+2</f>
        <v>923</v>
      </c>
      <c r="M103" s="21">
        <v>876</v>
      </c>
      <c r="N103" s="21">
        <v>775</v>
      </c>
      <c r="O103" s="22">
        <f t="shared" si="2"/>
        <v>7065</v>
      </c>
      <c r="P103" s="12"/>
      <c r="Q103" s="41"/>
    </row>
    <row r="104" spans="1:17" x14ac:dyDescent="0.25">
      <c r="A104" s="36"/>
      <c r="B104" s="19" t="s">
        <v>1</v>
      </c>
      <c r="C104" s="17">
        <v>1018</v>
      </c>
      <c r="D104" s="17">
        <v>1252</v>
      </c>
      <c r="E104" s="17">
        <v>1796</v>
      </c>
      <c r="F104" s="17">
        <v>1200</v>
      </c>
      <c r="G104" s="17">
        <v>1687</v>
      </c>
      <c r="H104" s="17">
        <v>1349</v>
      </c>
      <c r="I104" s="17">
        <v>1303</v>
      </c>
      <c r="J104" s="17">
        <v>2356</v>
      </c>
      <c r="K104" s="17">
        <v>1759</v>
      </c>
      <c r="L104" s="17">
        <v>1542</v>
      </c>
      <c r="M104" s="17">
        <v>2017</v>
      </c>
      <c r="N104" s="17">
        <v>2552</v>
      </c>
      <c r="O104" s="3">
        <f t="shared" si="2"/>
        <v>19831</v>
      </c>
      <c r="P104" s="12"/>
      <c r="Q104" s="42"/>
    </row>
    <row r="105" spans="1:17" x14ac:dyDescent="0.25">
      <c r="A105" s="37"/>
      <c r="B105" s="23" t="s">
        <v>3</v>
      </c>
      <c r="C105" s="24">
        <v>7</v>
      </c>
      <c r="D105" s="24">
        <v>52</v>
      </c>
      <c r="E105" s="24">
        <v>51</v>
      </c>
      <c r="F105" s="24">
        <v>5</v>
      </c>
      <c r="G105" s="24">
        <v>9</v>
      </c>
      <c r="H105" s="24">
        <v>3</v>
      </c>
      <c r="I105" s="24">
        <v>10</v>
      </c>
      <c r="J105" s="24">
        <v>10</v>
      </c>
      <c r="K105" s="24">
        <v>125</v>
      </c>
      <c r="L105" s="24">
        <v>46</v>
      </c>
      <c r="M105" s="24">
        <v>33</v>
      </c>
      <c r="N105" s="24">
        <v>53</v>
      </c>
      <c r="O105" s="25">
        <f t="shared" si="2"/>
        <v>404</v>
      </c>
      <c r="P105" s="12"/>
      <c r="Q105" s="42"/>
    </row>
    <row r="106" spans="1:17" x14ac:dyDescent="0.25">
      <c r="A106" s="35" t="s">
        <v>63</v>
      </c>
      <c r="B106" s="20" t="s">
        <v>2</v>
      </c>
      <c r="C106" s="21">
        <v>630</v>
      </c>
      <c r="D106" s="21">
        <v>192</v>
      </c>
      <c r="E106" s="21">
        <v>71</v>
      </c>
      <c r="F106" s="21">
        <v>125</v>
      </c>
      <c r="G106" s="21">
        <v>82</v>
      </c>
      <c r="H106" s="21">
        <v>63</v>
      </c>
      <c r="I106" s="21">
        <v>55</v>
      </c>
      <c r="J106" s="21">
        <v>75</v>
      </c>
      <c r="K106" s="21">
        <v>95</v>
      </c>
      <c r="L106" s="21">
        <v>73</v>
      </c>
      <c r="M106" s="21">
        <v>95</v>
      </c>
      <c r="N106" s="21">
        <v>71</v>
      </c>
      <c r="O106" s="22">
        <f t="shared" si="2"/>
        <v>1627</v>
      </c>
      <c r="P106" s="12"/>
      <c r="Q106" s="41"/>
    </row>
    <row r="107" spans="1:17" x14ac:dyDescent="0.25">
      <c r="A107" s="36"/>
      <c r="B107" s="19" t="s">
        <v>1</v>
      </c>
      <c r="C107" s="17">
        <v>858</v>
      </c>
      <c r="D107" s="17">
        <v>428</v>
      </c>
      <c r="E107" s="17">
        <v>429</v>
      </c>
      <c r="F107" s="17">
        <v>421</v>
      </c>
      <c r="G107" s="17">
        <v>377</v>
      </c>
      <c r="H107" s="17">
        <v>139</v>
      </c>
      <c r="I107" s="17">
        <v>125</v>
      </c>
      <c r="J107" s="17">
        <v>93</v>
      </c>
      <c r="K107" s="17">
        <v>95</v>
      </c>
      <c r="L107" s="17">
        <v>125</v>
      </c>
      <c r="M107" s="17">
        <v>208</v>
      </c>
      <c r="N107" s="17">
        <v>340</v>
      </c>
      <c r="O107" s="3">
        <f t="shared" si="2"/>
        <v>3638</v>
      </c>
      <c r="P107" s="12"/>
      <c r="Q107" s="42"/>
    </row>
    <row r="108" spans="1:17" x14ac:dyDescent="0.25">
      <c r="A108" s="37"/>
      <c r="B108" s="23" t="s">
        <v>3</v>
      </c>
      <c r="C108" s="24">
        <v>70</v>
      </c>
      <c r="D108" s="24">
        <v>76</v>
      </c>
      <c r="E108" s="24">
        <v>129</v>
      </c>
      <c r="F108" s="24">
        <v>5</v>
      </c>
      <c r="G108" s="24">
        <v>54</v>
      </c>
      <c r="H108" s="24">
        <v>0</v>
      </c>
      <c r="I108" s="24">
        <v>10</v>
      </c>
      <c r="J108" s="24">
        <v>1</v>
      </c>
      <c r="K108" s="24">
        <v>1</v>
      </c>
      <c r="L108" s="24">
        <v>43</v>
      </c>
      <c r="M108" s="24">
        <v>5</v>
      </c>
      <c r="N108" s="24">
        <v>4</v>
      </c>
      <c r="O108" s="25">
        <f t="shared" si="2"/>
        <v>398</v>
      </c>
      <c r="P108" s="12"/>
      <c r="Q108" s="42"/>
    </row>
    <row r="109" spans="1:17" x14ac:dyDescent="0.25">
      <c r="A109" s="35" t="s">
        <v>64</v>
      </c>
      <c r="B109" s="20" t="s">
        <v>2</v>
      </c>
      <c r="C109" s="21">
        <v>256</v>
      </c>
      <c r="D109" s="21">
        <v>117</v>
      </c>
      <c r="E109" s="21">
        <v>89</v>
      </c>
      <c r="F109" s="21">
        <v>103</v>
      </c>
      <c r="G109" s="21">
        <v>36</v>
      </c>
      <c r="H109" s="21">
        <v>37</v>
      </c>
      <c r="I109" s="21">
        <v>35</v>
      </c>
      <c r="J109" s="21">
        <v>28</v>
      </c>
      <c r="K109" s="21">
        <v>34</v>
      </c>
      <c r="L109" s="21">
        <v>70</v>
      </c>
      <c r="M109" s="21">
        <v>31</v>
      </c>
      <c r="N109" s="21">
        <v>17</v>
      </c>
      <c r="O109" s="22">
        <f t="shared" si="2"/>
        <v>853</v>
      </c>
      <c r="P109" s="12"/>
      <c r="Q109" s="41"/>
    </row>
    <row r="110" spans="1:17" x14ac:dyDescent="0.25">
      <c r="A110" s="36"/>
      <c r="B110" s="19" t="s">
        <v>1</v>
      </c>
      <c r="C110" s="17">
        <v>449</v>
      </c>
      <c r="D110" s="17">
        <v>395</v>
      </c>
      <c r="E110" s="17">
        <v>398</v>
      </c>
      <c r="F110" s="17">
        <v>430</v>
      </c>
      <c r="G110" s="17">
        <v>309</v>
      </c>
      <c r="H110" s="17">
        <v>152</v>
      </c>
      <c r="I110" s="17">
        <v>113</v>
      </c>
      <c r="J110" s="17">
        <v>106</v>
      </c>
      <c r="K110" s="17">
        <v>144</v>
      </c>
      <c r="L110" s="17">
        <v>176</v>
      </c>
      <c r="M110" s="17">
        <v>226</v>
      </c>
      <c r="N110" s="17">
        <v>148</v>
      </c>
      <c r="O110" s="3">
        <f t="shared" si="2"/>
        <v>3046</v>
      </c>
      <c r="P110" s="12"/>
      <c r="Q110" s="42"/>
    </row>
    <row r="111" spans="1:17" x14ac:dyDescent="0.25">
      <c r="A111" s="37"/>
      <c r="B111" s="23" t="s">
        <v>3</v>
      </c>
      <c r="C111" s="24">
        <v>66</v>
      </c>
      <c r="D111" s="24">
        <v>28</v>
      </c>
      <c r="E111" s="24">
        <v>67</v>
      </c>
      <c r="F111" s="24">
        <v>33</v>
      </c>
      <c r="G111" s="24">
        <v>53</v>
      </c>
      <c r="H111" s="24">
        <v>12</v>
      </c>
      <c r="I111" s="24">
        <v>13</v>
      </c>
      <c r="J111" s="24">
        <v>38</v>
      </c>
      <c r="K111" s="24">
        <v>15</v>
      </c>
      <c r="L111" s="24">
        <v>22</v>
      </c>
      <c r="M111" s="24">
        <v>21</v>
      </c>
      <c r="N111" s="24">
        <v>5</v>
      </c>
      <c r="O111" s="25">
        <f t="shared" si="2"/>
        <v>373</v>
      </c>
      <c r="P111" s="12"/>
      <c r="Q111" s="42"/>
    </row>
    <row r="112" spans="1:17" x14ac:dyDescent="0.25">
      <c r="A112" s="35" t="s">
        <v>65</v>
      </c>
      <c r="B112" s="20" t="s">
        <v>2</v>
      </c>
      <c r="C112" s="21">
        <v>0</v>
      </c>
      <c r="D112" s="21">
        <v>0</v>
      </c>
      <c r="E112" s="21">
        <v>66</v>
      </c>
      <c r="F112" s="21">
        <v>572</v>
      </c>
      <c r="G112" s="21">
        <v>63</v>
      </c>
      <c r="H112" s="21">
        <v>31</v>
      </c>
      <c r="I112" s="21">
        <v>41</v>
      </c>
      <c r="J112" s="21">
        <v>49</v>
      </c>
      <c r="K112" s="21">
        <v>68</v>
      </c>
      <c r="L112" s="21">
        <v>50</v>
      </c>
      <c r="M112" s="21">
        <v>63</v>
      </c>
      <c r="N112" s="21">
        <v>62</v>
      </c>
      <c r="O112" s="22">
        <f t="shared" ref="O112:O114" si="3">SUM(C112:N112)</f>
        <v>1065</v>
      </c>
      <c r="Q112" s="41"/>
    </row>
    <row r="113" spans="1:17" x14ac:dyDescent="0.25">
      <c r="A113" s="36"/>
      <c r="B113" s="19" t="s">
        <v>1</v>
      </c>
      <c r="C113" s="17">
        <v>0</v>
      </c>
      <c r="D113" s="17">
        <v>0</v>
      </c>
      <c r="E113" s="17">
        <v>34</v>
      </c>
      <c r="F113" s="17">
        <v>71</v>
      </c>
      <c r="G113" s="17">
        <v>30</v>
      </c>
      <c r="H113" s="17">
        <v>36</v>
      </c>
      <c r="I113" s="17">
        <v>16</v>
      </c>
      <c r="J113" s="17">
        <v>10</v>
      </c>
      <c r="K113" s="17">
        <v>40</v>
      </c>
      <c r="L113" s="17">
        <v>36</v>
      </c>
      <c r="M113" s="17">
        <v>60</v>
      </c>
      <c r="N113" s="17">
        <v>56</v>
      </c>
      <c r="O113" s="3">
        <f t="shared" si="3"/>
        <v>389</v>
      </c>
      <c r="Q113" s="42"/>
    </row>
    <row r="114" spans="1:17" x14ac:dyDescent="0.25">
      <c r="A114" s="37"/>
      <c r="B114" s="23" t="s">
        <v>3</v>
      </c>
      <c r="C114" s="24">
        <v>0</v>
      </c>
      <c r="D114" s="24">
        <v>0</v>
      </c>
      <c r="E114" s="24">
        <v>0</v>
      </c>
      <c r="F114" s="24">
        <v>11</v>
      </c>
      <c r="G114" s="24">
        <v>69</v>
      </c>
      <c r="H114" s="24">
        <v>4</v>
      </c>
      <c r="I114" s="24">
        <v>1</v>
      </c>
      <c r="J114" s="24">
        <v>1</v>
      </c>
      <c r="K114" s="24">
        <v>0</v>
      </c>
      <c r="L114" s="24">
        <v>1</v>
      </c>
      <c r="M114" s="24">
        <v>8</v>
      </c>
      <c r="N114" s="24">
        <v>5</v>
      </c>
      <c r="O114" s="25">
        <f t="shared" si="3"/>
        <v>100</v>
      </c>
      <c r="Q114" s="42"/>
    </row>
    <row r="115" spans="1:17" x14ac:dyDescent="0.25">
      <c r="A115" s="35" t="s">
        <v>66</v>
      </c>
      <c r="B115" s="20" t="s">
        <v>2</v>
      </c>
      <c r="C115" s="21">
        <v>0</v>
      </c>
      <c r="D115" s="21">
        <v>73</v>
      </c>
      <c r="E115" s="21">
        <v>62</v>
      </c>
      <c r="F115" s="21">
        <v>43</v>
      </c>
      <c r="G115" s="21">
        <v>39</v>
      </c>
      <c r="H115" s="21">
        <v>32</v>
      </c>
      <c r="I115" s="21">
        <v>34</v>
      </c>
      <c r="J115" s="21">
        <v>18</v>
      </c>
      <c r="K115" s="21">
        <v>25</v>
      </c>
      <c r="L115" s="21">
        <v>41</v>
      </c>
      <c r="M115" s="21">
        <v>26</v>
      </c>
      <c r="N115" s="21">
        <v>30</v>
      </c>
      <c r="O115" s="22">
        <f t="shared" ref="O115:O117" si="4">SUM(C115:N115)</f>
        <v>423</v>
      </c>
      <c r="Q115" s="41"/>
    </row>
    <row r="116" spans="1:17" x14ac:dyDescent="0.25">
      <c r="A116" s="36"/>
      <c r="B116" s="19" t="s">
        <v>1</v>
      </c>
      <c r="C116" s="17">
        <v>0</v>
      </c>
      <c r="D116" s="17">
        <v>27</v>
      </c>
      <c r="E116" s="17">
        <v>336</v>
      </c>
      <c r="F116" s="17">
        <v>255</v>
      </c>
      <c r="G116" s="17">
        <v>210</v>
      </c>
      <c r="H116" s="17">
        <v>165</v>
      </c>
      <c r="I116" s="17">
        <v>116</v>
      </c>
      <c r="J116" s="17">
        <v>116</v>
      </c>
      <c r="K116" s="17">
        <v>152</v>
      </c>
      <c r="L116" s="17">
        <v>167</v>
      </c>
      <c r="M116" s="17">
        <v>153</v>
      </c>
      <c r="N116" s="17">
        <v>243</v>
      </c>
      <c r="O116" s="3">
        <f t="shared" si="4"/>
        <v>1940</v>
      </c>
      <c r="Q116" s="42"/>
    </row>
    <row r="117" spans="1:17" x14ac:dyDescent="0.25">
      <c r="A117" s="37"/>
      <c r="B117" s="23" t="s">
        <v>3</v>
      </c>
      <c r="C117" s="24">
        <v>0</v>
      </c>
      <c r="D117" s="24">
        <v>3</v>
      </c>
      <c r="E117" s="24">
        <v>178</v>
      </c>
      <c r="F117" s="24">
        <v>11</v>
      </c>
      <c r="G117" s="24">
        <v>40</v>
      </c>
      <c r="H117" s="24">
        <v>11</v>
      </c>
      <c r="I117" s="24">
        <v>0</v>
      </c>
      <c r="J117" s="24">
        <v>1</v>
      </c>
      <c r="K117" s="24">
        <v>7</v>
      </c>
      <c r="L117" s="24">
        <v>37</v>
      </c>
      <c r="M117" s="24">
        <v>1</v>
      </c>
      <c r="N117" s="24">
        <v>41</v>
      </c>
      <c r="O117" s="25">
        <f t="shared" si="4"/>
        <v>330</v>
      </c>
      <c r="Q117" s="42"/>
    </row>
    <row r="118" spans="1:17" x14ac:dyDescent="0.25">
      <c r="A118" s="35" t="s">
        <v>69</v>
      </c>
      <c r="B118" s="20" t="s">
        <v>2</v>
      </c>
      <c r="C118" s="21">
        <v>0</v>
      </c>
      <c r="D118" s="21">
        <v>0</v>
      </c>
      <c r="E118" s="21">
        <v>0</v>
      </c>
      <c r="F118" s="21">
        <v>9</v>
      </c>
      <c r="G118" s="21">
        <v>547</v>
      </c>
      <c r="H118" s="21">
        <v>205</v>
      </c>
      <c r="I118" s="21">
        <v>96</v>
      </c>
      <c r="J118" s="21">
        <v>124</v>
      </c>
      <c r="K118" s="21">
        <v>124</v>
      </c>
      <c r="L118" s="21">
        <v>172</v>
      </c>
      <c r="M118" s="21">
        <v>203</v>
      </c>
      <c r="N118" s="21">
        <v>124</v>
      </c>
      <c r="O118" s="22">
        <f t="shared" ref="O118:O120" si="5">SUM(C118:N118)</f>
        <v>1604</v>
      </c>
      <c r="Q118" s="41"/>
    </row>
    <row r="119" spans="1:17" x14ac:dyDescent="0.25">
      <c r="A119" s="36"/>
      <c r="B119" s="19" t="s">
        <v>1</v>
      </c>
      <c r="C119" s="17">
        <v>0</v>
      </c>
      <c r="D119" s="17">
        <v>0</v>
      </c>
      <c r="E119" s="17">
        <v>0</v>
      </c>
      <c r="F119" s="17">
        <v>0</v>
      </c>
      <c r="G119" s="17">
        <v>281</v>
      </c>
      <c r="H119" s="17">
        <v>194</v>
      </c>
      <c r="I119" s="17">
        <v>116</v>
      </c>
      <c r="J119" s="17">
        <v>116</v>
      </c>
      <c r="K119" s="17">
        <v>164</v>
      </c>
      <c r="L119" s="17">
        <v>99</v>
      </c>
      <c r="M119" s="17">
        <v>111</v>
      </c>
      <c r="N119" s="17">
        <v>136</v>
      </c>
      <c r="O119" s="3">
        <f t="shared" si="5"/>
        <v>1217</v>
      </c>
      <c r="Q119" s="42"/>
    </row>
    <row r="120" spans="1:17" x14ac:dyDescent="0.25">
      <c r="A120" s="37"/>
      <c r="B120" s="23" t="s">
        <v>3</v>
      </c>
      <c r="C120" s="24">
        <v>0</v>
      </c>
      <c r="D120" s="24">
        <v>0</v>
      </c>
      <c r="E120" s="24">
        <v>0</v>
      </c>
      <c r="F120" s="24">
        <v>0</v>
      </c>
      <c r="G120" s="24">
        <v>25</v>
      </c>
      <c r="H120" s="24">
        <v>19</v>
      </c>
      <c r="I120" s="24">
        <v>6</v>
      </c>
      <c r="J120" s="24">
        <v>6</v>
      </c>
      <c r="K120" s="24">
        <v>14</v>
      </c>
      <c r="L120" s="24">
        <v>17</v>
      </c>
      <c r="M120" s="24">
        <v>19</v>
      </c>
      <c r="N120" s="24">
        <v>2</v>
      </c>
      <c r="O120" s="25">
        <f t="shared" si="5"/>
        <v>108</v>
      </c>
      <c r="Q120" s="42"/>
    </row>
    <row r="121" spans="1:17" x14ac:dyDescent="0.25">
      <c r="A121" s="35" t="s">
        <v>68</v>
      </c>
      <c r="B121" s="20" t="s">
        <v>2</v>
      </c>
      <c r="C121" s="21">
        <v>0</v>
      </c>
      <c r="D121" s="21">
        <v>0</v>
      </c>
      <c r="E121" s="21">
        <v>0</v>
      </c>
      <c r="F121" s="21">
        <v>0</v>
      </c>
      <c r="G121" s="21">
        <v>0</v>
      </c>
      <c r="H121" s="21">
        <v>417</v>
      </c>
      <c r="I121" s="21">
        <v>186</v>
      </c>
      <c r="J121" s="21">
        <v>161</v>
      </c>
      <c r="K121" s="21">
        <v>80</v>
      </c>
      <c r="L121" s="21">
        <v>66</v>
      </c>
      <c r="M121" s="21">
        <v>39</v>
      </c>
      <c r="N121" s="21">
        <v>65</v>
      </c>
      <c r="O121" s="22">
        <f t="shared" ref="O121:O123" si="6">SUM(C121:N121)</f>
        <v>1014</v>
      </c>
      <c r="Q121" s="41"/>
    </row>
    <row r="122" spans="1:17" x14ac:dyDescent="0.25">
      <c r="A122" s="36"/>
      <c r="B122" s="19" t="s">
        <v>1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164</v>
      </c>
      <c r="I122" s="17">
        <v>268</v>
      </c>
      <c r="J122" s="17">
        <v>122</v>
      </c>
      <c r="K122" s="17">
        <v>175</v>
      </c>
      <c r="L122" s="17">
        <v>209</v>
      </c>
      <c r="M122" s="17">
        <v>222</v>
      </c>
      <c r="N122" s="17">
        <v>338</v>
      </c>
      <c r="O122" s="3">
        <f t="shared" si="6"/>
        <v>1498</v>
      </c>
      <c r="Q122" s="42"/>
    </row>
    <row r="123" spans="1:17" x14ac:dyDescent="0.25">
      <c r="A123" s="37"/>
      <c r="B123" s="23" t="s">
        <v>3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2</v>
      </c>
      <c r="I123" s="24">
        <v>83</v>
      </c>
      <c r="J123" s="24">
        <v>57</v>
      </c>
      <c r="K123" s="24">
        <v>36</v>
      </c>
      <c r="L123" s="24">
        <v>48</v>
      </c>
      <c r="M123" s="24">
        <v>32</v>
      </c>
      <c r="N123" s="24">
        <v>11</v>
      </c>
      <c r="O123" s="25">
        <f t="shared" si="6"/>
        <v>269</v>
      </c>
      <c r="Q123" s="42"/>
    </row>
    <row r="124" spans="1:17" x14ac:dyDescent="0.25">
      <c r="A124" s="35" t="s">
        <v>70</v>
      </c>
      <c r="B124" s="20" t="s">
        <v>2</v>
      </c>
      <c r="C124" s="21">
        <v>0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233</v>
      </c>
      <c r="J124" s="21">
        <v>68</v>
      </c>
      <c r="K124" s="21">
        <v>117</v>
      </c>
      <c r="L124" s="21">
        <v>73</v>
      </c>
      <c r="M124" s="21">
        <v>89</v>
      </c>
      <c r="N124" s="21">
        <v>120</v>
      </c>
      <c r="O124" s="22">
        <f t="shared" ref="O124:O126" si="7">SUM(C124:N124)</f>
        <v>700</v>
      </c>
      <c r="Q124" s="41"/>
    </row>
    <row r="125" spans="1:17" x14ac:dyDescent="0.25">
      <c r="A125" s="36"/>
      <c r="B125" s="19" t="s">
        <v>1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85</v>
      </c>
      <c r="J125" s="17">
        <v>30</v>
      </c>
      <c r="K125" s="17">
        <v>62</v>
      </c>
      <c r="L125" s="17">
        <v>35</v>
      </c>
      <c r="M125" s="17">
        <v>53</v>
      </c>
      <c r="N125" s="17">
        <v>112</v>
      </c>
      <c r="O125" s="3">
        <f t="shared" si="7"/>
        <v>377</v>
      </c>
      <c r="Q125" s="42"/>
    </row>
    <row r="126" spans="1:17" x14ac:dyDescent="0.25">
      <c r="A126" s="37"/>
      <c r="B126" s="23" t="s">
        <v>3</v>
      </c>
      <c r="C126" s="24">
        <v>0</v>
      </c>
      <c r="D126" s="24">
        <v>0</v>
      </c>
      <c r="E126" s="24">
        <v>0</v>
      </c>
      <c r="F126" s="24"/>
      <c r="G126" s="24"/>
      <c r="H126" s="24"/>
      <c r="I126" s="24">
        <v>0</v>
      </c>
      <c r="J126" s="24">
        <v>12</v>
      </c>
      <c r="K126" s="24">
        <v>3</v>
      </c>
      <c r="L126" s="24">
        <v>1</v>
      </c>
      <c r="M126" s="24">
        <v>1</v>
      </c>
      <c r="N126" s="24">
        <v>0</v>
      </c>
      <c r="O126" s="25">
        <f t="shared" si="7"/>
        <v>17</v>
      </c>
      <c r="Q126" s="42"/>
    </row>
    <row r="127" spans="1:17" x14ac:dyDescent="0.25">
      <c r="A127" s="35" t="s">
        <v>71</v>
      </c>
      <c r="B127" s="20" t="s">
        <v>2</v>
      </c>
      <c r="C127" s="21">
        <v>0</v>
      </c>
      <c r="D127" s="21">
        <v>0</v>
      </c>
      <c r="E127" s="21">
        <v>0</v>
      </c>
      <c r="F127" s="21">
        <v>0</v>
      </c>
      <c r="G127" s="21">
        <v>0</v>
      </c>
      <c r="H127" s="21">
        <v>293</v>
      </c>
      <c r="I127" s="21">
        <v>182</v>
      </c>
      <c r="J127" s="21">
        <v>126</v>
      </c>
      <c r="K127" s="21">
        <v>128</v>
      </c>
      <c r="L127" s="21">
        <v>96</v>
      </c>
      <c r="M127" s="21">
        <v>100</v>
      </c>
      <c r="N127" s="21">
        <v>57</v>
      </c>
      <c r="O127" s="22">
        <f t="shared" ref="O127:O129" si="8">SUM(C127:N127)</f>
        <v>982</v>
      </c>
      <c r="Q127" s="41"/>
    </row>
    <row r="128" spans="1:17" x14ac:dyDescent="0.25">
      <c r="A128" s="36"/>
      <c r="B128" s="19" t="s">
        <v>1</v>
      </c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3">
        <f t="shared" si="8"/>
        <v>0</v>
      </c>
      <c r="Q128" s="42"/>
    </row>
    <row r="129" spans="1:17" x14ac:dyDescent="0.25">
      <c r="A129" s="37"/>
      <c r="B129" s="23" t="s">
        <v>3</v>
      </c>
      <c r="C129" s="24"/>
      <c r="D129" s="24"/>
      <c r="E129" s="24"/>
      <c r="F129" s="24"/>
      <c r="G129" s="24"/>
      <c r="H129" s="24"/>
      <c r="I129" s="24">
        <v>6</v>
      </c>
      <c r="J129" s="24">
        <v>2</v>
      </c>
      <c r="K129" s="24">
        <v>5</v>
      </c>
      <c r="L129" s="24">
        <v>2</v>
      </c>
      <c r="M129" s="24">
        <v>7</v>
      </c>
      <c r="N129" s="24">
        <v>0</v>
      </c>
      <c r="O129" s="25">
        <f t="shared" si="8"/>
        <v>22</v>
      </c>
      <c r="Q129" s="42"/>
    </row>
    <row r="130" spans="1:17" x14ac:dyDescent="0.25">
      <c r="A130" s="35" t="s">
        <v>72</v>
      </c>
      <c r="B130" s="20" t="s">
        <v>2</v>
      </c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2">
        <f t="shared" ref="O130:O132" si="9">SUM(C130:N130)</f>
        <v>0</v>
      </c>
      <c r="Q130" s="41"/>
    </row>
    <row r="131" spans="1:17" x14ac:dyDescent="0.25">
      <c r="A131" s="36"/>
      <c r="B131" s="19" t="s">
        <v>1</v>
      </c>
      <c r="C131" s="17">
        <v>0</v>
      </c>
      <c r="D131" s="17">
        <v>0</v>
      </c>
      <c r="E131" s="17">
        <v>20</v>
      </c>
      <c r="F131" s="17">
        <v>174</v>
      </c>
      <c r="G131" s="17">
        <v>173</v>
      </c>
      <c r="H131" s="17">
        <v>63</v>
      </c>
      <c r="I131" s="17">
        <v>70</v>
      </c>
      <c r="J131" s="17">
        <v>42</v>
      </c>
      <c r="K131" s="17">
        <v>90</v>
      </c>
      <c r="L131" s="17">
        <v>118</v>
      </c>
      <c r="M131" s="17">
        <v>93</v>
      </c>
      <c r="N131" s="17">
        <v>68</v>
      </c>
      <c r="O131" s="3">
        <f t="shared" si="9"/>
        <v>911</v>
      </c>
      <c r="Q131" s="42"/>
    </row>
    <row r="132" spans="1:17" x14ac:dyDescent="0.25">
      <c r="A132" s="37"/>
      <c r="B132" s="23" t="s">
        <v>3</v>
      </c>
      <c r="C132" s="24">
        <v>0</v>
      </c>
      <c r="D132" s="24">
        <v>0</v>
      </c>
      <c r="E132" s="24">
        <v>3</v>
      </c>
      <c r="F132" s="24">
        <v>6</v>
      </c>
      <c r="G132" s="24">
        <v>95</v>
      </c>
      <c r="H132" s="24">
        <v>78</v>
      </c>
      <c r="I132" s="24">
        <v>28</v>
      </c>
      <c r="J132" s="24">
        <v>63</v>
      </c>
      <c r="K132" s="24">
        <v>62</v>
      </c>
      <c r="L132" s="24">
        <v>38</v>
      </c>
      <c r="M132" s="24">
        <v>84</v>
      </c>
      <c r="N132" s="24">
        <v>426</v>
      </c>
      <c r="O132" s="25">
        <f t="shared" si="9"/>
        <v>883</v>
      </c>
      <c r="Q132" s="42"/>
    </row>
    <row r="133" spans="1:17" x14ac:dyDescent="0.25">
      <c r="A133" s="35" t="s">
        <v>73</v>
      </c>
      <c r="B133" s="20" t="s">
        <v>2</v>
      </c>
      <c r="C133" s="21"/>
      <c r="D133" s="21"/>
      <c r="E133" s="21"/>
      <c r="F133" s="21">
        <v>22</v>
      </c>
      <c r="G133" s="21">
        <v>48</v>
      </c>
      <c r="H133" s="21">
        <v>49</v>
      </c>
      <c r="I133" s="21">
        <v>20</v>
      </c>
      <c r="J133" s="21">
        <v>14</v>
      </c>
      <c r="K133" s="21">
        <v>12</v>
      </c>
      <c r="L133" s="21">
        <v>70</v>
      </c>
      <c r="M133" s="21">
        <v>23</v>
      </c>
      <c r="N133" s="21">
        <v>20</v>
      </c>
      <c r="O133" s="22">
        <f t="shared" ref="O133:O135" si="10">SUM(C133:N133)</f>
        <v>278</v>
      </c>
      <c r="Q133" s="41"/>
    </row>
    <row r="134" spans="1:17" x14ac:dyDescent="0.25">
      <c r="A134" s="36"/>
      <c r="B134" s="19" t="s">
        <v>1</v>
      </c>
      <c r="C134" s="17">
        <v>0</v>
      </c>
      <c r="D134" s="17">
        <v>0</v>
      </c>
      <c r="E134" s="17">
        <v>0</v>
      </c>
      <c r="F134" s="17">
        <v>0</v>
      </c>
      <c r="G134" s="17">
        <v>94</v>
      </c>
      <c r="H134" s="17">
        <v>29</v>
      </c>
      <c r="I134" s="17">
        <v>53</v>
      </c>
      <c r="J134" s="17">
        <v>45</v>
      </c>
      <c r="K134" s="17">
        <v>47</v>
      </c>
      <c r="L134" s="17">
        <v>57</v>
      </c>
      <c r="M134" s="17">
        <v>64</v>
      </c>
      <c r="N134" s="17">
        <v>74</v>
      </c>
      <c r="O134" s="3">
        <f t="shared" si="10"/>
        <v>463</v>
      </c>
      <c r="Q134" s="42"/>
    </row>
    <row r="135" spans="1:17" x14ac:dyDescent="0.25">
      <c r="A135" s="37"/>
      <c r="B135" s="23" t="s">
        <v>3</v>
      </c>
      <c r="C135" s="24">
        <v>0</v>
      </c>
      <c r="D135" s="24">
        <v>0</v>
      </c>
      <c r="E135" s="24">
        <v>0</v>
      </c>
      <c r="F135" s="24">
        <v>2</v>
      </c>
      <c r="G135" s="24">
        <v>24</v>
      </c>
      <c r="H135" s="24">
        <v>17</v>
      </c>
      <c r="I135" s="24">
        <v>0</v>
      </c>
      <c r="J135" s="24">
        <v>5</v>
      </c>
      <c r="K135" s="24">
        <v>6</v>
      </c>
      <c r="L135" s="24">
        <v>17</v>
      </c>
      <c r="M135" s="24">
        <v>0</v>
      </c>
      <c r="N135" s="24">
        <v>2</v>
      </c>
      <c r="O135" s="25">
        <f t="shared" si="10"/>
        <v>73</v>
      </c>
      <c r="Q135" s="42"/>
    </row>
    <row r="136" spans="1:17" x14ac:dyDescent="0.25">
      <c r="A136" s="35" t="s">
        <v>74</v>
      </c>
      <c r="B136" s="20" t="s">
        <v>2</v>
      </c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2">
        <f t="shared" ref="O136:O138" si="11">SUM(C136:N136)</f>
        <v>0</v>
      </c>
      <c r="Q136" s="41"/>
    </row>
    <row r="137" spans="1:17" x14ac:dyDescent="0.25">
      <c r="A137" s="36"/>
      <c r="B137" s="19" t="s">
        <v>1</v>
      </c>
      <c r="C137" s="17">
        <v>0</v>
      </c>
      <c r="D137" s="17">
        <v>0</v>
      </c>
      <c r="E137" s="17">
        <v>0</v>
      </c>
      <c r="F137" s="17">
        <v>0</v>
      </c>
      <c r="G137" s="17">
        <v>98</v>
      </c>
      <c r="H137" s="17">
        <v>115</v>
      </c>
      <c r="I137" s="17">
        <v>73</v>
      </c>
      <c r="J137" s="17">
        <v>11</v>
      </c>
      <c r="K137" s="17">
        <v>122</v>
      </c>
      <c r="L137" s="17">
        <v>63</v>
      </c>
      <c r="M137" s="17">
        <v>96</v>
      </c>
      <c r="N137" s="17">
        <v>61</v>
      </c>
      <c r="O137" s="3">
        <f t="shared" si="11"/>
        <v>639</v>
      </c>
      <c r="Q137" s="42"/>
    </row>
    <row r="138" spans="1:17" x14ac:dyDescent="0.25">
      <c r="A138" s="37"/>
      <c r="B138" s="23" t="s">
        <v>3</v>
      </c>
      <c r="C138" s="24">
        <v>0</v>
      </c>
      <c r="D138" s="24">
        <v>0</v>
      </c>
      <c r="E138" s="24">
        <v>0</v>
      </c>
      <c r="F138" s="24">
        <v>0</v>
      </c>
      <c r="G138" s="24">
        <v>0</v>
      </c>
      <c r="H138" s="24">
        <v>4</v>
      </c>
      <c r="I138" s="24">
        <v>3</v>
      </c>
      <c r="J138" s="24">
        <v>1</v>
      </c>
      <c r="K138" s="24">
        <v>0</v>
      </c>
      <c r="L138" s="24">
        <v>7</v>
      </c>
      <c r="M138" s="24">
        <v>0</v>
      </c>
      <c r="N138" s="24">
        <v>1</v>
      </c>
      <c r="O138" s="25">
        <f t="shared" si="11"/>
        <v>16</v>
      </c>
      <c r="Q138" s="42"/>
    </row>
    <row r="139" spans="1:17" x14ac:dyDescent="0.25">
      <c r="A139" s="35" t="s">
        <v>75</v>
      </c>
      <c r="B139" s="20" t="s">
        <v>2</v>
      </c>
      <c r="C139" s="21">
        <v>0</v>
      </c>
      <c r="D139" s="21">
        <v>0</v>
      </c>
      <c r="E139" s="21">
        <v>0</v>
      </c>
      <c r="F139" s="21">
        <v>0</v>
      </c>
      <c r="G139" s="21">
        <v>0</v>
      </c>
      <c r="H139" s="21">
        <v>70</v>
      </c>
      <c r="I139" s="21">
        <v>62</v>
      </c>
      <c r="J139" s="21">
        <v>45</v>
      </c>
      <c r="K139" s="21">
        <v>110</v>
      </c>
      <c r="L139" s="21">
        <v>121</v>
      </c>
      <c r="M139" s="21">
        <v>119</v>
      </c>
      <c r="N139" s="21">
        <v>59</v>
      </c>
      <c r="O139" s="22">
        <f t="shared" ref="O139:O177" si="12">SUM(C139:N139)</f>
        <v>586</v>
      </c>
      <c r="Q139" s="41"/>
    </row>
    <row r="140" spans="1:17" x14ac:dyDescent="0.25">
      <c r="A140" s="36"/>
      <c r="B140" s="19" t="s">
        <v>1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22</v>
      </c>
      <c r="I140" s="17">
        <v>85</v>
      </c>
      <c r="J140" s="17">
        <v>93</v>
      </c>
      <c r="K140" s="17">
        <v>121</v>
      </c>
      <c r="L140" s="17">
        <v>174</v>
      </c>
      <c r="M140" s="17">
        <v>178</v>
      </c>
      <c r="N140" s="17">
        <v>229</v>
      </c>
      <c r="O140" s="3">
        <f t="shared" si="12"/>
        <v>902</v>
      </c>
      <c r="Q140" s="42"/>
    </row>
    <row r="141" spans="1:17" x14ac:dyDescent="0.25">
      <c r="A141" s="37"/>
      <c r="B141" s="23" t="s">
        <v>3</v>
      </c>
      <c r="C141" s="24">
        <v>0</v>
      </c>
      <c r="D141" s="24">
        <v>0</v>
      </c>
      <c r="E141" s="24">
        <v>0</v>
      </c>
      <c r="F141" s="24">
        <v>0</v>
      </c>
      <c r="G141" s="24">
        <v>0</v>
      </c>
      <c r="H141" s="24">
        <v>2</v>
      </c>
      <c r="I141" s="24">
        <v>20</v>
      </c>
      <c r="J141" s="24">
        <v>3</v>
      </c>
      <c r="K141" s="24">
        <v>48</v>
      </c>
      <c r="L141" s="24">
        <v>18</v>
      </c>
      <c r="M141" s="24">
        <v>7</v>
      </c>
      <c r="N141" s="24">
        <v>1</v>
      </c>
      <c r="O141" s="25">
        <f t="shared" si="12"/>
        <v>99</v>
      </c>
      <c r="Q141" s="42"/>
    </row>
    <row r="142" spans="1:17" x14ac:dyDescent="0.25">
      <c r="A142" s="35" t="s">
        <v>78</v>
      </c>
      <c r="B142" s="20" t="s">
        <v>2</v>
      </c>
      <c r="C142" s="21"/>
      <c r="D142" s="21"/>
      <c r="E142" s="21"/>
      <c r="F142" s="21"/>
      <c r="G142" s="21"/>
      <c r="H142" s="21"/>
      <c r="I142" s="21"/>
      <c r="J142" s="21"/>
      <c r="K142" s="21"/>
      <c r="L142" s="21">
        <v>35</v>
      </c>
      <c r="M142" s="21">
        <v>248</v>
      </c>
      <c r="N142" s="21">
        <v>157</v>
      </c>
      <c r="O142" s="22">
        <f t="shared" si="12"/>
        <v>440</v>
      </c>
      <c r="Q142" s="41"/>
    </row>
    <row r="143" spans="1:17" x14ac:dyDescent="0.25">
      <c r="A143" s="36"/>
      <c r="B143" s="19" t="s">
        <v>1</v>
      </c>
      <c r="C143" s="17"/>
      <c r="D143" s="17"/>
      <c r="E143" s="17"/>
      <c r="F143" s="17"/>
      <c r="G143" s="17"/>
      <c r="H143" s="17"/>
      <c r="I143" s="17"/>
      <c r="J143" s="17"/>
      <c r="K143" s="17"/>
      <c r="L143" s="17">
        <v>43</v>
      </c>
      <c r="M143" s="17">
        <v>106</v>
      </c>
      <c r="N143" s="17">
        <v>31</v>
      </c>
      <c r="O143" s="3">
        <f t="shared" si="12"/>
        <v>180</v>
      </c>
      <c r="Q143" s="42"/>
    </row>
    <row r="144" spans="1:17" x14ac:dyDescent="0.25">
      <c r="A144" s="37"/>
      <c r="B144" s="23" t="s">
        <v>3</v>
      </c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5">
        <f t="shared" si="12"/>
        <v>0</v>
      </c>
      <c r="Q144" s="42"/>
    </row>
    <row r="145" spans="1:17" x14ac:dyDescent="0.25">
      <c r="A145" s="35" t="s">
        <v>79</v>
      </c>
      <c r="B145" s="20" t="s">
        <v>2</v>
      </c>
      <c r="C145" s="21"/>
      <c r="D145" s="21"/>
      <c r="E145" s="21"/>
      <c r="F145" s="21"/>
      <c r="G145" s="21"/>
      <c r="H145" s="21"/>
      <c r="I145" s="21"/>
      <c r="J145" s="21"/>
      <c r="K145" s="21">
        <v>81</v>
      </c>
      <c r="L145" s="21">
        <v>135</v>
      </c>
      <c r="M145" s="21">
        <v>58</v>
      </c>
      <c r="N145" s="21">
        <v>44</v>
      </c>
      <c r="O145" s="22">
        <f t="shared" si="12"/>
        <v>318</v>
      </c>
      <c r="Q145" s="41"/>
    </row>
    <row r="146" spans="1:17" x14ac:dyDescent="0.25">
      <c r="A146" s="36"/>
      <c r="B146" s="19" t="s">
        <v>1</v>
      </c>
      <c r="C146" s="17"/>
      <c r="D146" s="17"/>
      <c r="E146" s="17"/>
      <c r="F146" s="17"/>
      <c r="G146" s="17"/>
      <c r="H146" s="17"/>
      <c r="I146" s="17"/>
      <c r="J146" s="17"/>
      <c r="K146" s="17">
        <v>133</v>
      </c>
      <c r="L146" s="17">
        <v>34</v>
      </c>
      <c r="M146" s="17">
        <v>48</v>
      </c>
      <c r="N146" s="17">
        <v>52</v>
      </c>
      <c r="O146" s="3">
        <f t="shared" si="12"/>
        <v>267</v>
      </c>
      <c r="Q146" s="42"/>
    </row>
    <row r="147" spans="1:17" x14ac:dyDescent="0.25">
      <c r="A147" s="37"/>
      <c r="B147" s="23" t="s">
        <v>3</v>
      </c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>
        <v>26</v>
      </c>
      <c r="N147" s="24">
        <v>12</v>
      </c>
      <c r="O147" s="25">
        <f t="shared" si="12"/>
        <v>38</v>
      </c>
      <c r="Q147" s="42"/>
    </row>
    <row r="148" spans="1:17" x14ac:dyDescent="0.25">
      <c r="A148" s="35" t="s">
        <v>80</v>
      </c>
      <c r="B148" s="20" t="s">
        <v>2</v>
      </c>
      <c r="C148" s="21"/>
      <c r="D148" s="21"/>
      <c r="E148" s="21"/>
      <c r="F148" s="21"/>
      <c r="G148" s="21"/>
      <c r="H148" s="21"/>
      <c r="I148" s="21"/>
      <c r="J148" s="21"/>
      <c r="K148" s="21">
        <v>143</v>
      </c>
      <c r="L148" s="21">
        <v>963</v>
      </c>
      <c r="M148" s="21">
        <v>984</v>
      </c>
      <c r="N148" s="21">
        <v>126</v>
      </c>
      <c r="O148" s="22">
        <f t="shared" si="12"/>
        <v>2216</v>
      </c>
      <c r="Q148" s="41"/>
    </row>
    <row r="149" spans="1:17" x14ac:dyDescent="0.25">
      <c r="A149" s="36"/>
      <c r="B149" s="19" t="s">
        <v>1</v>
      </c>
      <c r="C149" s="17"/>
      <c r="D149" s="17"/>
      <c r="E149" s="17"/>
      <c r="F149" s="17"/>
      <c r="G149" s="17"/>
      <c r="H149" s="17"/>
      <c r="I149" s="17"/>
      <c r="J149" s="17"/>
      <c r="K149" s="17">
        <v>35</v>
      </c>
      <c r="L149" s="17">
        <v>76</v>
      </c>
      <c r="M149" s="17">
        <v>47</v>
      </c>
      <c r="N149" s="17">
        <v>46</v>
      </c>
      <c r="O149" s="3">
        <f t="shared" si="12"/>
        <v>204</v>
      </c>
      <c r="Q149" s="42"/>
    </row>
    <row r="150" spans="1:17" x14ac:dyDescent="0.25">
      <c r="A150" s="37"/>
      <c r="B150" s="23" t="s">
        <v>3</v>
      </c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5">
        <f t="shared" si="12"/>
        <v>0</v>
      </c>
      <c r="Q150" s="42"/>
    </row>
    <row r="151" spans="1:17" x14ac:dyDescent="0.25">
      <c r="A151" s="35" t="s">
        <v>89</v>
      </c>
      <c r="B151" s="20" t="s">
        <v>2</v>
      </c>
      <c r="C151" s="21"/>
      <c r="D151" s="21"/>
      <c r="E151" s="21"/>
      <c r="F151" s="21"/>
      <c r="G151" s="21"/>
      <c r="H151" s="21"/>
      <c r="I151" s="21"/>
      <c r="J151" s="21"/>
      <c r="K151" s="21"/>
      <c r="L151" s="21">
        <v>756</v>
      </c>
      <c r="M151" s="21">
        <v>1235</v>
      </c>
      <c r="N151" s="21">
        <v>1478</v>
      </c>
      <c r="O151" s="3">
        <f t="shared" si="12"/>
        <v>3469</v>
      </c>
      <c r="Q151" s="41"/>
    </row>
    <row r="152" spans="1:17" x14ac:dyDescent="0.25">
      <c r="A152" s="36"/>
      <c r="B152" s="19" t="s">
        <v>1</v>
      </c>
      <c r="C152" s="17"/>
      <c r="D152" s="17"/>
      <c r="E152" s="17"/>
      <c r="F152" s="17"/>
      <c r="G152" s="17"/>
      <c r="H152" s="17"/>
      <c r="I152" s="17"/>
      <c r="J152" s="17"/>
      <c r="K152" s="17"/>
      <c r="L152" s="17">
        <v>201</v>
      </c>
      <c r="M152" s="17">
        <v>153</v>
      </c>
      <c r="N152" s="17">
        <v>102</v>
      </c>
      <c r="O152" s="3">
        <f t="shared" si="12"/>
        <v>456</v>
      </c>
      <c r="Q152" s="42"/>
    </row>
    <row r="153" spans="1:17" x14ac:dyDescent="0.25">
      <c r="A153" s="37"/>
      <c r="B153" s="23" t="s">
        <v>3</v>
      </c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3">
        <f t="shared" si="12"/>
        <v>0</v>
      </c>
      <c r="Q153" s="42"/>
    </row>
    <row r="154" spans="1:17" x14ac:dyDescent="0.25">
      <c r="A154" s="35" t="s">
        <v>81</v>
      </c>
      <c r="B154" s="20" t="s">
        <v>2</v>
      </c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>
        <v>280</v>
      </c>
      <c r="N154" s="21">
        <v>114</v>
      </c>
      <c r="O154" s="22">
        <f t="shared" si="12"/>
        <v>394</v>
      </c>
      <c r="Q154" s="41"/>
    </row>
    <row r="155" spans="1:17" x14ac:dyDescent="0.25">
      <c r="A155" s="36"/>
      <c r="B155" s="19" t="s">
        <v>1</v>
      </c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>
        <v>252</v>
      </c>
      <c r="N155" s="17">
        <v>86</v>
      </c>
      <c r="O155" s="3">
        <f t="shared" si="12"/>
        <v>338</v>
      </c>
      <c r="Q155" s="42"/>
    </row>
    <row r="156" spans="1:17" x14ac:dyDescent="0.25">
      <c r="A156" s="37"/>
      <c r="B156" s="23" t="s">
        <v>3</v>
      </c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>
        <v>95</v>
      </c>
      <c r="N156" s="24">
        <v>17</v>
      </c>
      <c r="O156" s="25">
        <f t="shared" si="12"/>
        <v>112</v>
      </c>
      <c r="Q156" s="42"/>
    </row>
    <row r="157" spans="1:17" x14ac:dyDescent="0.25">
      <c r="A157" s="35" t="s">
        <v>82</v>
      </c>
      <c r="B157" s="20" t="s">
        <v>2</v>
      </c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>
        <v>626</v>
      </c>
      <c r="O157" s="22">
        <f t="shared" si="12"/>
        <v>626</v>
      </c>
      <c r="Q157" s="41"/>
    </row>
    <row r="158" spans="1:17" x14ac:dyDescent="0.25">
      <c r="A158" s="36"/>
      <c r="B158" s="19" t="s">
        <v>1</v>
      </c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>
        <v>255</v>
      </c>
      <c r="O158" s="3">
        <f t="shared" si="12"/>
        <v>255</v>
      </c>
      <c r="Q158" s="42"/>
    </row>
    <row r="159" spans="1:17" x14ac:dyDescent="0.25">
      <c r="A159" s="37"/>
      <c r="B159" s="23" t="s">
        <v>3</v>
      </c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>
        <v>17</v>
      </c>
      <c r="O159" s="25">
        <f t="shared" si="12"/>
        <v>17</v>
      </c>
      <c r="Q159" s="42"/>
    </row>
    <row r="160" spans="1:17" x14ac:dyDescent="0.25">
      <c r="A160" s="35" t="s">
        <v>83</v>
      </c>
      <c r="B160" s="20" t="s">
        <v>2</v>
      </c>
      <c r="C160" s="21"/>
      <c r="D160" s="21"/>
      <c r="E160" s="21"/>
      <c r="F160" s="21"/>
      <c r="G160" s="21"/>
      <c r="H160" s="21"/>
      <c r="I160" s="21"/>
      <c r="J160" s="21">
        <v>37</v>
      </c>
      <c r="K160" s="21">
        <v>75</v>
      </c>
      <c r="L160" s="21">
        <v>79</v>
      </c>
      <c r="M160" s="21">
        <v>74</v>
      </c>
      <c r="N160" s="21">
        <v>84</v>
      </c>
      <c r="O160" s="22">
        <f t="shared" si="12"/>
        <v>349</v>
      </c>
      <c r="Q160" s="41"/>
    </row>
    <row r="161" spans="1:17" x14ac:dyDescent="0.25">
      <c r="A161" s="36"/>
      <c r="B161" s="19" t="s">
        <v>1</v>
      </c>
      <c r="C161" s="17"/>
      <c r="D161" s="17"/>
      <c r="E161" s="17"/>
      <c r="F161" s="17"/>
      <c r="G161" s="17"/>
      <c r="H161" s="17"/>
      <c r="I161" s="17"/>
      <c r="J161" s="17">
        <v>2</v>
      </c>
      <c r="K161" s="17">
        <v>65</v>
      </c>
      <c r="L161" s="17">
        <v>66</v>
      </c>
      <c r="M161" s="17">
        <v>80</v>
      </c>
      <c r="N161" s="17">
        <v>79</v>
      </c>
      <c r="O161" s="3">
        <f t="shared" si="12"/>
        <v>292</v>
      </c>
      <c r="Q161" s="42"/>
    </row>
    <row r="162" spans="1:17" x14ac:dyDescent="0.25">
      <c r="A162" s="37"/>
      <c r="B162" s="23" t="s">
        <v>3</v>
      </c>
      <c r="C162" s="24"/>
      <c r="D162" s="24"/>
      <c r="E162" s="24"/>
      <c r="F162" s="24"/>
      <c r="G162" s="24"/>
      <c r="H162" s="24"/>
      <c r="I162" s="24"/>
      <c r="J162" s="24">
        <v>7</v>
      </c>
      <c r="K162" s="24">
        <v>114</v>
      </c>
      <c r="L162" s="24">
        <v>153</v>
      </c>
      <c r="M162" s="24">
        <v>152</v>
      </c>
      <c r="N162" s="24">
        <v>105</v>
      </c>
      <c r="O162" s="25">
        <f t="shared" si="12"/>
        <v>531</v>
      </c>
      <c r="Q162" s="42"/>
    </row>
    <row r="163" spans="1:17" x14ac:dyDescent="0.25">
      <c r="A163" s="35" t="s">
        <v>84</v>
      </c>
      <c r="B163" s="20" t="s">
        <v>2</v>
      </c>
      <c r="C163" s="21"/>
      <c r="D163" s="21"/>
      <c r="E163" s="21"/>
      <c r="F163" s="21"/>
      <c r="G163" s="21"/>
      <c r="H163" s="21"/>
      <c r="I163" s="21"/>
      <c r="J163" s="21"/>
      <c r="K163" s="21"/>
      <c r="L163" s="21">
        <v>184</v>
      </c>
      <c r="M163" s="21">
        <v>62</v>
      </c>
      <c r="N163" s="21">
        <v>51</v>
      </c>
      <c r="O163" s="22">
        <f t="shared" si="12"/>
        <v>297</v>
      </c>
      <c r="Q163" s="41"/>
    </row>
    <row r="164" spans="1:17" x14ac:dyDescent="0.25">
      <c r="A164" s="36"/>
      <c r="B164" s="19" t="s">
        <v>1</v>
      </c>
      <c r="C164" s="17"/>
      <c r="D164" s="17"/>
      <c r="E164" s="17"/>
      <c r="F164" s="17"/>
      <c r="G164" s="17"/>
      <c r="H164" s="17"/>
      <c r="I164" s="17"/>
      <c r="J164" s="17"/>
      <c r="K164" s="17"/>
      <c r="L164" s="17">
        <v>53</v>
      </c>
      <c r="M164" s="17">
        <v>126</v>
      </c>
      <c r="N164" s="17">
        <v>65</v>
      </c>
      <c r="O164" s="3">
        <f t="shared" si="12"/>
        <v>244</v>
      </c>
      <c r="Q164" s="42"/>
    </row>
    <row r="165" spans="1:17" x14ac:dyDescent="0.25">
      <c r="A165" s="37"/>
      <c r="B165" s="23" t="s">
        <v>3</v>
      </c>
      <c r="C165" s="24"/>
      <c r="D165" s="24"/>
      <c r="E165" s="24"/>
      <c r="F165" s="24"/>
      <c r="G165" s="24"/>
      <c r="H165" s="24"/>
      <c r="I165" s="24"/>
      <c r="J165" s="24"/>
      <c r="K165" s="24"/>
      <c r="L165" s="24">
        <v>23</v>
      </c>
      <c r="M165" s="24">
        <v>2</v>
      </c>
      <c r="N165" s="24">
        <v>0</v>
      </c>
      <c r="O165" s="25">
        <f t="shared" si="12"/>
        <v>25</v>
      </c>
      <c r="Q165" s="42"/>
    </row>
    <row r="166" spans="1:17" x14ac:dyDescent="0.25">
      <c r="A166" s="35" t="s">
        <v>85</v>
      </c>
      <c r="B166" s="20" t="s">
        <v>2</v>
      </c>
      <c r="C166" s="21"/>
      <c r="D166" s="21"/>
      <c r="E166" s="21"/>
      <c r="F166" s="21"/>
      <c r="G166" s="21"/>
      <c r="H166" s="21"/>
      <c r="I166" s="21"/>
      <c r="J166" s="21"/>
      <c r="K166" s="21"/>
      <c r="L166" s="21">
        <v>25</v>
      </c>
      <c r="M166" s="21">
        <v>89</v>
      </c>
      <c r="N166" s="21">
        <v>41</v>
      </c>
      <c r="O166" s="22">
        <f t="shared" si="12"/>
        <v>155</v>
      </c>
      <c r="Q166" s="41"/>
    </row>
    <row r="167" spans="1:17" x14ac:dyDescent="0.25">
      <c r="A167" s="36"/>
      <c r="B167" s="19" t="s">
        <v>1</v>
      </c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>
        <v>175</v>
      </c>
      <c r="N167" s="17">
        <v>75</v>
      </c>
      <c r="O167" s="3">
        <f t="shared" si="12"/>
        <v>250</v>
      </c>
      <c r="Q167" s="42"/>
    </row>
    <row r="168" spans="1:17" x14ac:dyDescent="0.25">
      <c r="A168" s="37"/>
      <c r="B168" s="23" t="s">
        <v>3</v>
      </c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5">
        <f t="shared" si="12"/>
        <v>0</v>
      </c>
      <c r="Q168" s="42"/>
    </row>
    <row r="169" spans="1:17" x14ac:dyDescent="0.25">
      <c r="A169" s="35" t="s">
        <v>86</v>
      </c>
      <c r="B169" s="20" t="s">
        <v>2</v>
      </c>
      <c r="C169" s="21"/>
      <c r="D169" s="21"/>
      <c r="E169" s="21"/>
      <c r="F169" s="21"/>
      <c r="G169" s="21"/>
      <c r="H169" s="21"/>
      <c r="I169" s="21"/>
      <c r="J169" s="21"/>
      <c r="K169" s="21"/>
      <c r="L169" s="21">
        <v>31</v>
      </c>
      <c r="M169" s="21">
        <v>77</v>
      </c>
      <c r="N169" s="21">
        <v>26</v>
      </c>
      <c r="O169" s="22">
        <f t="shared" si="12"/>
        <v>134</v>
      </c>
      <c r="Q169" s="41"/>
    </row>
    <row r="170" spans="1:17" x14ac:dyDescent="0.25">
      <c r="A170" s="36"/>
      <c r="B170" s="19" t="s">
        <v>1</v>
      </c>
      <c r="C170" s="17"/>
      <c r="D170" s="17"/>
      <c r="E170" s="17"/>
      <c r="F170" s="17"/>
      <c r="G170" s="17"/>
      <c r="H170" s="17"/>
      <c r="I170" s="17"/>
      <c r="J170" s="17"/>
      <c r="K170" s="17"/>
      <c r="L170" s="17">
        <v>25</v>
      </c>
      <c r="M170" s="17">
        <v>32</v>
      </c>
      <c r="N170" s="17">
        <v>79</v>
      </c>
      <c r="O170" s="3">
        <f t="shared" si="12"/>
        <v>136</v>
      </c>
      <c r="Q170" s="42"/>
    </row>
    <row r="171" spans="1:17" x14ac:dyDescent="0.25">
      <c r="A171" s="37"/>
      <c r="B171" s="23" t="s">
        <v>3</v>
      </c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5">
        <f t="shared" si="12"/>
        <v>0</v>
      </c>
      <c r="Q171" s="42"/>
    </row>
    <row r="172" spans="1:17" x14ac:dyDescent="0.25">
      <c r="A172" s="35" t="s">
        <v>87</v>
      </c>
      <c r="B172" s="20" t="s">
        <v>2</v>
      </c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>
        <v>13</v>
      </c>
      <c r="N172" s="21">
        <v>9</v>
      </c>
      <c r="O172" s="22">
        <f t="shared" si="12"/>
        <v>22</v>
      </c>
      <c r="Q172" s="41"/>
    </row>
    <row r="173" spans="1:17" x14ac:dyDescent="0.25">
      <c r="A173" s="36"/>
      <c r="B173" s="19" t="s">
        <v>1</v>
      </c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>
        <v>3</v>
      </c>
      <c r="N173" s="17">
        <v>17</v>
      </c>
      <c r="O173" s="3">
        <f t="shared" si="12"/>
        <v>20</v>
      </c>
      <c r="Q173" s="42"/>
    </row>
    <row r="174" spans="1:17" x14ac:dyDescent="0.25">
      <c r="A174" s="37"/>
      <c r="B174" s="23" t="s">
        <v>3</v>
      </c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5">
        <f t="shared" si="12"/>
        <v>0</v>
      </c>
      <c r="Q174" s="42"/>
    </row>
    <row r="175" spans="1:17" x14ac:dyDescent="0.25">
      <c r="A175" s="35" t="s">
        <v>88</v>
      </c>
      <c r="B175" s="20" t="s">
        <v>2</v>
      </c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>
        <v>88</v>
      </c>
      <c r="O175" s="22">
        <f t="shared" si="12"/>
        <v>88</v>
      </c>
      <c r="Q175" s="41"/>
    </row>
    <row r="176" spans="1:17" x14ac:dyDescent="0.25">
      <c r="A176" s="36"/>
      <c r="B176" s="19" t="s">
        <v>1</v>
      </c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>
        <v>106</v>
      </c>
      <c r="O176" s="3">
        <f t="shared" si="12"/>
        <v>106</v>
      </c>
      <c r="Q176" s="42"/>
    </row>
    <row r="177" spans="1:17" x14ac:dyDescent="0.25">
      <c r="A177" s="37"/>
      <c r="B177" s="23" t="s">
        <v>3</v>
      </c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5">
        <f t="shared" si="12"/>
        <v>0</v>
      </c>
      <c r="Q177" s="42"/>
    </row>
    <row r="178" spans="1:17" x14ac:dyDescent="0.25">
      <c r="A178" s="35"/>
      <c r="B178" s="20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2"/>
    </row>
    <row r="179" spans="1:17" x14ac:dyDescent="0.25">
      <c r="A179" s="36"/>
      <c r="B179" s="19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3"/>
    </row>
    <row r="180" spans="1:17" x14ac:dyDescent="0.25">
      <c r="A180" s="37"/>
      <c r="B180" s="23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5"/>
    </row>
    <row r="181" spans="1:17" x14ac:dyDescent="0.25">
      <c r="A181" s="35"/>
      <c r="B181" s="20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2"/>
    </row>
    <row r="182" spans="1:17" x14ac:dyDescent="0.25">
      <c r="A182" s="36"/>
      <c r="B182" s="19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3"/>
    </row>
    <row r="183" spans="1:17" x14ac:dyDescent="0.25">
      <c r="A183" s="37"/>
      <c r="B183" s="23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5"/>
    </row>
  </sheetData>
  <mergeCells count="119">
    <mergeCell ref="Q169:Q171"/>
    <mergeCell ref="Q172:Q174"/>
    <mergeCell ref="Q175:Q177"/>
    <mergeCell ref="Q142:Q144"/>
    <mergeCell ref="Q145:Q147"/>
    <mergeCell ref="Q148:Q150"/>
    <mergeCell ref="Q151:Q153"/>
    <mergeCell ref="Q154:Q156"/>
    <mergeCell ref="Q157:Q159"/>
    <mergeCell ref="Q160:Q162"/>
    <mergeCell ref="Q163:Q165"/>
    <mergeCell ref="Q166:Q168"/>
    <mergeCell ref="Q106:Q108"/>
    <mergeCell ref="Q109:Q111"/>
    <mergeCell ref="Q112:Q114"/>
    <mergeCell ref="Q115:Q117"/>
    <mergeCell ref="Q118:Q120"/>
    <mergeCell ref="Q136:Q138"/>
    <mergeCell ref="Q139:Q141"/>
    <mergeCell ref="Q121:Q123"/>
    <mergeCell ref="Q124:Q126"/>
    <mergeCell ref="Q127:Q129"/>
    <mergeCell ref="Q130:Q132"/>
    <mergeCell ref="Q133:Q135"/>
    <mergeCell ref="Q79:Q81"/>
    <mergeCell ref="Q82:Q84"/>
    <mergeCell ref="Q85:Q87"/>
    <mergeCell ref="Q88:Q90"/>
    <mergeCell ref="Q91:Q93"/>
    <mergeCell ref="Q94:Q96"/>
    <mergeCell ref="Q97:Q99"/>
    <mergeCell ref="Q100:Q102"/>
    <mergeCell ref="Q103:Q105"/>
    <mergeCell ref="Q52:Q54"/>
    <mergeCell ref="Q55:Q57"/>
    <mergeCell ref="Q58:Q60"/>
    <mergeCell ref="Q61:Q63"/>
    <mergeCell ref="Q64:Q66"/>
    <mergeCell ref="Q67:Q69"/>
    <mergeCell ref="Q70:Q72"/>
    <mergeCell ref="Q73:Q75"/>
    <mergeCell ref="Q76:Q78"/>
    <mergeCell ref="A136:A138"/>
    <mergeCell ref="A139:A141"/>
    <mergeCell ref="A118:A120"/>
    <mergeCell ref="A121:A123"/>
    <mergeCell ref="A124:A126"/>
    <mergeCell ref="A127:A129"/>
    <mergeCell ref="A130:A132"/>
    <mergeCell ref="Q2:Q3"/>
    <mergeCell ref="Q4:Q6"/>
    <mergeCell ref="Q7:Q9"/>
    <mergeCell ref="Q10:Q12"/>
    <mergeCell ref="Q13:Q15"/>
    <mergeCell ref="Q16:Q18"/>
    <mergeCell ref="Q19:Q21"/>
    <mergeCell ref="Q22:Q24"/>
    <mergeCell ref="Q25:Q27"/>
    <mergeCell ref="Q28:Q30"/>
    <mergeCell ref="Q31:Q33"/>
    <mergeCell ref="Q34:Q36"/>
    <mergeCell ref="Q37:Q39"/>
    <mergeCell ref="Q40:Q42"/>
    <mergeCell ref="Q43:Q45"/>
    <mergeCell ref="Q46:Q48"/>
    <mergeCell ref="Q49:Q51"/>
    <mergeCell ref="A115:A117"/>
    <mergeCell ref="A112:A114"/>
    <mergeCell ref="A94:A96"/>
    <mergeCell ref="A97:A99"/>
    <mergeCell ref="A100:A102"/>
    <mergeCell ref="A103:A105"/>
    <mergeCell ref="A106:A108"/>
    <mergeCell ref="A109:A111"/>
    <mergeCell ref="A133:A135"/>
    <mergeCell ref="A91:A93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19:A21"/>
    <mergeCell ref="A4:A6"/>
    <mergeCell ref="A7:A9"/>
    <mergeCell ref="A10:A12"/>
    <mergeCell ref="A13:A15"/>
    <mergeCell ref="A16:A18"/>
    <mergeCell ref="A55:A57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175:A177"/>
    <mergeCell ref="A178:A180"/>
    <mergeCell ref="A181:A183"/>
    <mergeCell ref="A160:A162"/>
    <mergeCell ref="A163:A165"/>
    <mergeCell ref="A166:A168"/>
    <mergeCell ref="A169:A171"/>
    <mergeCell ref="A172:A174"/>
    <mergeCell ref="A142:A144"/>
    <mergeCell ref="A145:A147"/>
    <mergeCell ref="A148:A150"/>
    <mergeCell ref="A154:A156"/>
    <mergeCell ref="A157:A159"/>
    <mergeCell ref="A151:A15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F5E33-0123-43C7-B595-69819E0277FA}">
  <dimension ref="A1:Q237"/>
  <sheetViews>
    <sheetView topLeftCell="A183" zoomScaleNormal="100" workbookViewId="0">
      <selection activeCell="O202" sqref="O202"/>
    </sheetView>
  </sheetViews>
  <sheetFormatPr defaultColWidth="8.85546875" defaultRowHeight="15" x14ac:dyDescent="0.25"/>
  <cols>
    <col min="1" max="1" width="48" bestFit="1" customWidth="1"/>
    <col min="2" max="2" width="12.140625" bestFit="1" customWidth="1"/>
    <col min="16" max="16" width="13.42578125" customWidth="1"/>
    <col min="17" max="17" width="10.85546875" style="31" customWidth="1"/>
  </cols>
  <sheetData>
    <row r="1" spans="1:17" ht="15.75" x14ac:dyDescent="0.25">
      <c r="A1" t="s">
        <v>0</v>
      </c>
      <c r="B1" s="4"/>
    </row>
    <row r="2" spans="1:17" x14ac:dyDescent="0.25">
      <c r="A2" s="7" t="s">
        <v>17</v>
      </c>
      <c r="B2" s="8" t="s">
        <v>18</v>
      </c>
      <c r="C2" s="5">
        <v>2022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 t="s">
        <v>93</v>
      </c>
      <c r="P2" s="1"/>
      <c r="Q2" s="40" t="s">
        <v>77</v>
      </c>
    </row>
    <row r="3" spans="1:17" x14ac:dyDescent="0.25">
      <c r="A3" s="8"/>
      <c r="B3" s="8"/>
      <c r="C3" s="10" t="s">
        <v>4</v>
      </c>
      <c r="D3" s="10" t="s">
        <v>5</v>
      </c>
      <c r="E3" s="10" t="s">
        <v>6</v>
      </c>
      <c r="F3" s="10" t="s">
        <v>9</v>
      </c>
      <c r="G3" s="10" t="s">
        <v>7</v>
      </c>
      <c r="H3" s="10" t="s">
        <v>10</v>
      </c>
      <c r="I3" s="10" t="s">
        <v>8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2"/>
      <c r="Q3" s="40"/>
    </row>
    <row r="4" spans="1:17" x14ac:dyDescent="0.25">
      <c r="A4" s="35" t="s">
        <v>20</v>
      </c>
      <c r="B4" s="20" t="s">
        <v>2</v>
      </c>
      <c r="C4" s="21">
        <v>92</v>
      </c>
      <c r="D4" s="21">
        <v>77</v>
      </c>
      <c r="E4" s="21">
        <v>106</v>
      </c>
      <c r="F4" s="21">
        <v>129</v>
      </c>
      <c r="G4" s="21">
        <v>167</v>
      </c>
      <c r="H4" s="21">
        <v>79</v>
      </c>
      <c r="I4" s="21">
        <v>78</v>
      </c>
      <c r="J4" s="21">
        <v>76</v>
      </c>
      <c r="K4" s="21">
        <v>76</v>
      </c>
      <c r="L4" s="21">
        <v>106</v>
      </c>
      <c r="M4" s="21">
        <v>87</v>
      </c>
      <c r="N4" s="21">
        <v>81</v>
      </c>
      <c r="O4" s="22">
        <f>SUM(C4:N4)</f>
        <v>1154</v>
      </c>
      <c r="P4" s="12" t="s">
        <v>22</v>
      </c>
      <c r="Q4" s="38">
        <v>66</v>
      </c>
    </row>
    <row r="5" spans="1:17" x14ac:dyDescent="0.25">
      <c r="A5" s="36"/>
      <c r="B5" s="19" t="s">
        <v>1</v>
      </c>
      <c r="C5" s="17">
        <v>39</v>
      </c>
      <c r="D5" s="17">
        <v>65</v>
      </c>
      <c r="E5" s="17">
        <v>116</v>
      </c>
      <c r="F5" s="17">
        <v>52</v>
      </c>
      <c r="G5" s="17">
        <v>67</v>
      </c>
      <c r="H5" s="17">
        <v>37</v>
      </c>
      <c r="I5" s="17">
        <v>18</v>
      </c>
      <c r="J5" s="17">
        <v>32</v>
      </c>
      <c r="K5" s="17">
        <v>39</v>
      </c>
      <c r="L5" s="17">
        <v>48</v>
      </c>
      <c r="M5" s="17">
        <v>96</v>
      </c>
      <c r="N5" s="17">
        <v>90</v>
      </c>
      <c r="O5" s="3">
        <f t="shared" ref="O5:O68" si="0">SUM(C5:N5)</f>
        <v>699</v>
      </c>
      <c r="P5" s="12" t="s">
        <v>23</v>
      </c>
      <c r="Q5" s="39"/>
    </row>
    <row r="6" spans="1:17" x14ac:dyDescent="0.25">
      <c r="A6" s="37"/>
      <c r="B6" s="23" t="s">
        <v>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5">
        <f t="shared" si="0"/>
        <v>0</v>
      </c>
      <c r="P6" s="12" t="s">
        <v>23</v>
      </c>
      <c r="Q6" s="39"/>
    </row>
    <row r="7" spans="1:17" x14ac:dyDescent="0.25">
      <c r="A7" s="36" t="s">
        <v>24</v>
      </c>
      <c r="B7" s="11" t="s">
        <v>2</v>
      </c>
      <c r="C7" s="9">
        <v>94</v>
      </c>
      <c r="D7" s="9">
        <v>48</v>
      </c>
      <c r="E7" s="9">
        <v>43</v>
      </c>
      <c r="F7" s="9">
        <v>37</v>
      </c>
      <c r="G7" s="9">
        <v>34</v>
      </c>
      <c r="H7" s="9">
        <v>47</v>
      </c>
      <c r="I7" s="9">
        <v>32</v>
      </c>
      <c r="J7" s="9">
        <v>41</v>
      </c>
      <c r="K7" s="9">
        <v>49</v>
      </c>
      <c r="L7" s="9">
        <v>90</v>
      </c>
      <c r="M7" s="9">
        <v>56</v>
      </c>
      <c r="N7" s="9">
        <v>56</v>
      </c>
      <c r="O7" s="3">
        <f>SUM(C7:N7)</f>
        <v>627</v>
      </c>
      <c r="P7" s="12"/>
      <c r="Q7" s="38">
        <v>10</v>
      </c>
    </row>
    <row r="8" spans="1:17" x14ac:dyDescent="0.25">
      <c r="A8" s="36"/>
      <c r="B8" s="19" t="s">
        <v>1</v>
      </c>
      <c r="C8" s="17">
        <v>75</v>
      </c>
      <c r="D8" s="17">
        <v>81</v>
      </c>
      <c r="E8" s="17">
        <v>76</v>
      </c>
      <c r="F8" s="17">
        <v>54</v>
      </c>
      <c r="G8" s="17">
        <v>66</v>
      </c>
      <c r="H8" s="17">
        <v>57</v>
      </c>
      <c r="I8" s="17">
        <v>41</v>
      </c>
      <c r="J8" s="17">
        <v>31</v>
      </c>
      <c r="K8" s="17">
        <v>83</v>
      </c>
      <c r="L8" s="17">
        <v>111</v>
      </c>
      <c r="M8" s="17">
        <v>127</v>
      </c>
      <c r="N8" s="17">
        <v>102</v>
      </c>
      <c r="O8" s="3">
        <f t="shared" si="0"/>
        <v>904</v>
      </c>
      <c r="P8" s="12"/>
      <c r="Q8" s="39"/>
    </row>
    <row r="9" spans="1:17" x14ac:dyDescent="0.25">
      <c r="A9" s="36"/>
      <c r="B9" s="18" t="s">
        <v>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3">
        <f t="shared" si="0"/>
        <v>0</v>
      </c>
      <c r="P9" s="12"/>
      <c r="Q9" s="39"/>
    </row>
    <row r="10" spans="1:17" x14ac:dyDescent="0.25">
      <c r="A10" s="35" t="s">
        <v>27</v>
      </c>
      <c r="B10" s="20" t="s">
        <v>2</v>
      </c>
      <c r="C10" s="21">
        <v>73</v>
      </c>
      <c r="D10" s="21">
        <v>59</v>
      </c>
      <c r="E10" s="21">
        <v>50</v>
      </c>
      <c r="F10" s="21">
        <v>48</v>
      </c>
      <c r="G10" s="21">
        <v>32</v>
      </c>
      <c r="H10" s="21">
        <v>48</v>
      </c>
      <c r="I10" s="21">
        <v>56</v>
      </c>
      <c r="J10" s="21">
        <v>59</v>
      </c>
      <c r="K10" s="21">
        <v>67</v>
      </c>
      <c r="L10" s="21">
        <v>52</v>
      </c>
      <c r="M10" s="21">
        <v>58</v>
      </c>
      <c r="N10" s="21">
        <v>43</v>
      </c>
      <c r="O10" s="22">
        <f>SUM(C10:N10)</f>
        <v>645</v>
      </c>
      <c r="P10" s="12"/>
      <c r="Q10" s="38">
        <v>18</v>
      </c>
    </row>
    <row r="11" spans="1:17" x14ac:dyDescent="0.25">
      <c r="A11" s="36" t="s">
        <v>27</v>
      </c>
      <c r="B11" s="19" t="s">
        <v>1</v>
      </c>
      <c r="C11" s="17">
        <v>122</v>
      </c>
      <c r="D11" s="17">
        <v>92</v>
      </c>
      <c r="E11" s="17">
        <v>98</v>
      </c>
      <c r="F11" s="17">
        <v>100</v>
      </c>
      <c r="G11" s="17">
        <v>63</v>
      </c>
      <c r="H11" s="17">
        <v>67</v>
      </c>
      <c r="I11" s="17">
        <v>85</v>
      </c>
      <c r="J11" s="17">
        <v>89</v>
      </c>
      <c r="K11" s="17">
        <v>124</v>
      </c>
      <c r="L11" s="17">
        <v>108</v>
      </c>
      <c r="M11" s="17">
        <v>154</v>
      </c>
      <c r="N11" s="17">
        <v>121</v>
      </c>
      <c r="O11" s="3">
        <f t="shared" si="0"/>
        <v>1223</v>
      </c>
      <c r="P11" s="12"/>
      <c r="Q11" s="39"/>
    </row>
    <row r="12" spans="1:17" x14ac:dyDescent="0.25">
      <c r="A12" s="37" t="s">
        <v>27</v>
      </c>
      <c r="B12" s="23" t="s">
        <v>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5">
        <f t="shared" si="0"/>
        <v>0</v>
      </c>
      <c r="P12" s="12"/>
      <c r="Q12" s="39"/>
    </row>
    <row r="13" spans="1:17" x14ac:dyDescent="0.25">
      <c r="A13" s="35" t="s">
        <v>28</v>
      </c>
      <c r="B13" s="20" t="s">
        <v>2</v>
      </c>
      <c r="C13" s="21">
        <v>49</v>
      </c>
      <c r="D13" s="21">
        <v>110</v>
      </c>
      <c r="E13" s="21">
        <v>39</v>
      </c>
      <c r="F13" s="21">
        <v>45</v>
      </c>
      <c r="G13" s="21">
        <v>46</v>
      </c>
      <c r="H13" s="21">
        <v>55</v>
      </c>
      <c r="I13" s="21">
        <v>39</v>
      </c>
      <c r="J13" s="21">
        <v>58</v>
      </c>
      <c r="K13" s="21">
        <v>42</v>
      </c>
      <c r="L13" s="21">
        <v>29</v>
      </c>
      <c r="M13" s="21">
        <v>65</v>
      </c>
      <c r="N13" s="21">
        <v>27</v>
      </c>
      <c r="O13" s="22">
        <f>SUM(C13:N13)</f>
        <v>604</v>
      </c>
      <c r="P13" s="12"/>
      <c r="Q13" s="38">
        <v>19</v>
      </c>
    </row>
    <row r="14" spans="1:17" x14ac:dyDescent="0.25">
      <c r="A14" s="36" t="s">
        <v>28</v>
      </c>
      <c r="B14" s="19" t="s">
        <v>1</v>
      </c>
      <c r="C14" s="17">
        <v>97</v>
      </c>
      <c r="D14" s="17">
        <v>92</v>
      </c>
      <c r="E14" s="17">
        <v>76</v>
      </c>
      <c r="F14" s="17">
        <v>107</v>
      </c>
      <c r="G14" s="17">
        <v>117</v>
      </c>
      <c r="H14" s="17">
        <v>55</v>
      </c>
      <c r="I14" s="17">
        <v>45</v>
      </c>
      <c r="J14" s="17">
        <v>48</v>
      </c>
      <c r="K14" s="17">
        <v>90</v>
      </c>
      <c r="L14" s="17">
        <v>57</v>
      </c>
      <c r="M14" s="17">
        <v>132</v>
      </c>
      <c r="N14" s="17">
        <v>117</v>
      </c>
      <c r="O14" s="3">
        <f t="shared" si="0"/>
        <v>1033</v>
      </c>
      <c r="P14" s="12"/>
      <c r="Q14" s="39"/>
    </row>
    <row r="15" spans="1:17" x14ac:dyDescent="0.25">
      <c r="A15" s="37" t="s">
        <v>28</v>
      </c>
      <c r="B15" s="23" t="s">
        <v>3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5">
        <f t="shared" si="0"/>
        <v>0</v>
      </c>
      <c r="P15" s="12"/>
      <c r="Q15" s="39"/>
    </row>
    <row r="16" spans="1:17" x14ac:dyDescent="0.25">
      <c r="A16" s="35" t="s">
        <v>29</v>
      </c>
      <c r="B16" s="20" t="s">
        <v>2</v>
      </c>
      <c r="C16" s="21">
        <v>132</v>
      </c>
      <c r="D16" s="21">
        <v>123</v>
      </c>
      <c r="E16" s="21">
        <v>131</v>
      </c>
      <c r="F16" s="21">
        <v>120</v>
      </c>
      <c r="G16" s="21">
        <v>92</v>
      </c>
      <c r="H16" s="21">
        <v>76</v>
      </c>
      <c r="I16" s="21">
        <v>47</v>
      </c>
      <c r="J16" s="21">
        <v>77</v>
      </c>
      <c r="K16" s="21">
        <v>90</v>
      </c>
      <c r="L16" s="21">
        <v>111</v>
      </c>
      <c r="M16" s="21">
        <v>122</v>
      </c>
      <c r="N16" s="21">
        <v>65</v>
      </c>
      <c r="O16" s="22">
        <f>SUM(C16:N16)</f>
        <v>1186</v>
      </c>
      <c r="P16" s="12"/>
      <c r="Q16" s="38">
        <v>19</v>
      </c>
    </row>
    <row r="17" spans="1:17" x14ac:dyDescent="0.25">
      <c r="A17" s="36" t="s">
        <v>29</v>
      </c>
      <c r="B17" s="19" t="s">
        <v>1</v>
      </c>
      <c r="C17" s="17">
        <v>167</v>
      </c>
      <c r="D17" s="17">
        <v>119</v>
      </c>
      <c r="E17" s="17">
        <v>127</v>
      </c>
      <c r="F17" s="17">
        <v>162</v>
      </c>
      <c r="G17" s="17">
        <v>185</v>
      </c>
      <c r="H17" s="17">
        <v>140</v>
      </c>
      <c r="I17" s="17">
        <v>93</v>
      </c>
      <c r="J17" s="17">
        <v>137</v>
      </c>
      <c r="K17" s="17">
        <v>123</v>
      </c>
      <c r="L17" s="17">
        <v>142</v>
      </c>
      <c r="M17" s="17">
        <v>141</v>
      </c>
      <c r="N17" s="17">
        <v>97</v>
      </c>
      <c r="O17" s="3">
        <f t="shared" si="0"/>
        <v>1633</v>
      </c>
      <c r="P17" s="12"/>
      <c r="Q17" s="39"/>
    </row>
    <row r="18" spans="1:17" x14ac:dyDescent="0.25">
      <c r="A18" s="37" t="s">
        <v>29</v>
      </c>
      <c r="B18" s="23" t="s">
        <v>3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5">
        <f t="shared" si="0"/>
        <v>0</v>
      </c>
      <c r="P18" s="12"/>
      <c r="Q18" s="39"/>
    </row>
    <row r="19" spans="1:17" x14ac:dyDescent="0.25">
      <c r="A19" s="36" t="s">
        <v>30</v>
      </c>
      <c r="B19" s="20" t="s">
        <v>2</v>
      </c>
      <c r="C19" s="9">
        <v>31</v>
      </c>
      <c r="D19" s="9">
        <v>29</v>
      </c>
      <c r="E19" s="9">
        <v>28</v>
      </c>
      <c r="F19" s="9">
        <v>24</v>
      </c>
      <c r="G19" s="9">
        <v>28</v>
      </c>
      <c r="H19" s="9">
        <v>13</v>
      </c>
      <c r="I19" s="9">
        <v>15</v>
      </c>
      <c r="J19" s="9">
        <v>25</v>
      </c>
      <c r="K19" s="9">
        <v>25</v>
      </c>
      <c r="L19" s="9">
        <v>43</v>
      </c>
      <c r="M19" s="9">
        <v>32</v>
      </c>
      <c r="N19" s="9">
        <v>14</v>
      </c>
      <c r="O19" s="3">
        <f>SUM(C19:N19)</f>
        <v>307</v>
      </c>
      <c r="P19" s="12"/>
      <c r="Q19" s="38"/>
    </row>
    <row r="20" spans="1:17" x14ac:dyDescent="0.25">
      <c r="A20" s="36" t="s">
        <v>30</v>
      </c>
      <c r="B20" s="19" t="s">
        <v>1</v>
      </c>
      <c r="C20" s="17">
        <v>86</v>
      </c>
      <c r="D20" s="17">
        <v>85</v>
      </c>
      <c r="E20" s="17">
        <v>81</v>
      </c>
      <c r="F20" s="17">
        <v>79</v>
      </c>
      <c r="G20" s="17">
        <v>61</v>
      </c>
      <c r="H20" s="17">
        <v>36</v>
      </c>
      <c r="I20" s="17">
        <v>54</v>
      </c>
      <c r="J20" s="17">
        <v>46</v>
      </c>
      <c r="K20" s="17">
        <v>67</v>
      </c>
      <c r="L20" s="17">
        <v>55</v>
      </c>
      <c r="M20" s="17">
        <v>81</v>
      </c>
      <c r="N20" s="17">
        <v>93</v>
      </c>
      <c r="O20" s="3">
        <f t="shared" si="0"/>
        <v>824</v>
      </c>
      <c r="P20" s="12"/>
      <c r="Q20" s="39"/>
    </row>
    <row r="21" spans="1:17" x14ac:dyDescent="0.25">
      <c r="A21" s="36" t="s">
        <v>30</v>
      </c>
      <c r="B21" s="18" t="s">
        <v>3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3">
        <f t="shared" si="0"/>
        <v>0</v>
      </c>
      <c r="P21" s="12"/>
      <c r="Q21" s="39"/>
    </row>
    <row r="22" spans="1:17" x14ac:dyDescent="0.25">
      <c r="A22" s="35" t="s">
        <v>31</v>
      </c>
      <c r="B22" s="20" t="s">
        <v>2</v>
      </c>
      <c r="C22" s="21">
        <v>56</v>
      </c>
      <c r="D22" s="21">
        <v>46</v>
      </c>
      <c r="E22" s="21">
        <v>79</v>
      </c>
      <c r="F22" s="21">
        <v>27</v>
      </c>
      <c r="G22" s="21">
        <v>32</v>
      </c>
      <c r="H22" s="21">
        <v>29</v>
      </c>
      <c r="I22" s="21">
        <v>34</v>
      </c>
      <c r="J22" s="21">
        <v>29</v>
      </c>
      <c r="K22" s="21">
        <v>26</v>
      </c>
      <c r="L22" s="21">
        <v>59</v>
      </c>
      <c r="M22" s="21">
        <v>35</v>
      </c>
      <c r="N22" s="21">
        <v>30</v>
      </c>
      <c r="O22" s="22">
        <f>SUM(C22:N22)</f>
        <v>482</v>
      </c>
      <c r="P22" s="12"/>
      <c r="Q22" s="38">
        <v>13</v>
      </c>
    </row>
    <row r="23" spans="1:17" x14ac:dyDescent="0.25">
      <c r="A23" s="36" t="s">
        <v>31</v>
      </c>
      <c r="B23" s="19" t="s">
        <v>1</v>
      </c>
      <c r="C23" s="17">
        <v>117</v>
      </c>
      <c r="D23" s="17">
        <v>71</v>
      </c>
      <c r="E23" s="17">
        <v>97</v>
      </c>
      <c r="F23" s="17">
        <v>159</v>
      </c>
      <c r="G23" s="17">
        <v>77</v>
      </c>
      <c r="H23" s="17">
        <v>92</v>
      </c>
      <c r="I23" s="17">
        <v>61</v>
      </c>
      <c r="J23" s="17">
        <v>46</v>
      </c>
      <c r="K23" s="17">
        <v>102</v>
      </c>
      <c r="L23" s="17">
        <v>114</v>
      </c>
      <c r="M23" s="17">
        <v>67</v>
      </c>
      <c r="N23" s="17">
        <v>62</v>
      </c>
      <c r="O23" s="3">
        <f t="shared" si="0"/>
        <v>1065</v>
      </c>
      <c r="P23" s="12"/>
      <c r="Q23" s="39"/>
    </row>
    <row r="24" spans="1:17" x14ac:dyDescent="0.25">
      <c r="A24" s="37" t="s">
        <v>31</v>
      </c>
      <c r="B24" s="23" t="s">
        <v>3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>
        <f t="shared" si="0"/>
        <v>0</v>
      </c>
      <c r="P24" s="12"/>
      <c r="Q24" s="39"/>
    </row>
    <row r="25" spans="1:17" x14ac:dyDescent="0.25">
      <c r="A25" s="36" t="s">
        <v>33</v>
      </c>
      <c r="B25" s="11" t="s">
        <v>2</v>
      </c>
      <c r="C25" s="9">
        <v>175</v>
      </c>
      <c r="D25" s="9">
        <v>167</v>
      </c>
      <c r="E25" s="9">
        <v>261</v>
      </c>
      <c r="F25" s="9">
        <v>263</v>
      </c>
      <c r="G25" s="9">
        <v>269</v>
      </c>
      <c r="H25" s="9">
        <v>145</v>
      </c>
      <c r="I25" s="9">
        <v>107</v>
      </c>
      <c r="J25" s="9">
        <v>98</v>
      </c>
      <c r="K25" s="9">
        <v>160</v>
      </c>
      <c r="L25" s="9">
        <v>166</v>
      </c>
      <c r="M25" s="9">
        <v>250</v>
      </c>
      <c r="N25" s="9">
        <v>191</v>
      </c>
      <c r="O25" s="3">
        <f>SUM(C25:N25)</f>
        <v>2252</v>
      </c>
      <c r="P25" s="12"/>
      <c r="Q25" s="38">
        <v>40</v>
      </c>
    </row>
    <row r="26" spans="1:17" x14ac:dyDescent="0.25">
      <c r="A26" s="36" t="s">
        <v>33</v>
      </c>
      <c r="B26" s="19" t="s">
        <v>1</v>
      </c>
      <c r="C26" s="17">
        <v>273</v>
      </c>
      <c r="D26" s="17">
        <v>191</v>
      </c>
      <c r="E26" s="17">
        <v>301</v>
      </c>
      <c r="F26" s="17">
        <v>456</v>
      </c>
      <c r="G26" s="17">
        <v>447</v>
      </c>
      <c r="H26" s="17">
        <v>265</v>
      </c>
      <c r="I26" s="17">
        <v>157</v>
      </c>
      <c r="J26" s="17">
        <v>146</v>
      </c>
      <c r="K26" s="17">
        <v>274</v>
      </c>
      <c r="L26" s="17">
        <v>344</v>
      </c>
      <c r="M26" s="17">
        <v>567</v>
      </c>
      <c r="N26" s="17">
        <v>355</v>
      </c>
      <c r="O26" s="3">
        <f t="shared" si="0"/>
        <v>3776</v>
      </c>
      <c r="P26" s="12"/>
      <c r="Q26" s="39"/>
    </row>
    <row r="27" spans="1:17" x14ac:dyDescent="0.25">
      <c r="A27" s="36" t="s">
        <v>33</v>
      </c>
      <c r="B27" s="18" t="s">
        <v>3</v>
      </c>
      <c r="C27" s="15">
        <v>184</v>
      </c>
      <c r="D27" s="15">
        <v>207</v>
      </c>
      <c r="E27" s="15">
        <v>182</v>
      </c>
      <c r="F27" s="15">
        <v>40</v>
      </c>
      <c r="G27" s="15">
        <v>48</v>
      </c>
      <c r="H27" s="15">
        <v>31</v>
      </c>
      <c r="I27" s="15">
        <v>11</v>
      </c>
      <c r="J27" s="15">
        <v>8</v>
      </c>
      <c r="K27" s="15">
        <v>7</v>
      </c>
      <c r="L27" s="15">
        <v>24</v>
      </c>
      <c r="M27" s="15">
        <v>28</v>
      </c>
      <c r="N27" s="15">
        <v>93</v>
      </c>
      <c r="O27" s="25">
        <f t="shared" si="0"/>
        <v>863</v>
      </c>
      <c r="P27" s="12"/>
      <c r="Q27" s="39"/>
    </row>
    <row r="28" spans="1:17" x14ac:dyDescent="0.25">
      <c r="A28" s="35" t="s">
        <v>34</v>
      </c>
      <c r="B28" s="20" t="s">
        <v>2</v>
      </c>
      <c r="C28" s="21">
        <v>128</v>
      </c>
      <c r="D28" s="21">
        <v>142</v>
      </c>
      <c r="E28" s="21">
        <v>108</v>
      </c>
      <c r="F28" s="21">
        <v>90</v>
      </c>
      <c r="G28" s="21">
        <v>100</v>
      </c>
      <c r="H28" s="21">
        <v>100</v>
      </c>
      <c r="I28" s="21">
        <v>38</v>
      </c>
      <c r="J28" s="21">
        <v>52</v>
      </c>
      <c r="K28" s="21">
        <v>84</v>
      </c>
      <c r="L28" s="21">
        <v>104</v>
      </c>
      <c r="M28" s="21">
        <v>174</v>
      </c>
      <c r="N28" s="21">
        <v>90</v>
      </c>
      <c r="O28" s="3">
        <f>SUM(C28:N28)</f>
        <v>1210</v>
      </c>
      <c r="P28" s="12"/>
      <c r="Q28" s="38">
        <v>17</v>
      </c>
    </row>
    <row r="29" spans="1:17" x14ac:dyDescent="0.25">
      <c r="A29" s="36" t="s">
        <v>34</v>
      </c>
      <c r="B29" s="19" t="s">
        <v>1</v>
      </c>
      <c r="C29" s="17">
        <v>147</v>
      </c>
      <c r="D29" s="17">
        <v>173</v>
      </c>
      <c r="E29" s="17">
        <v>253</v>
      </c>
      <c r="F29" s="17">
        <v>237</v>
      </c>
      <c r="G29" s="17">
        <v>195</v>
      </c>
      <c r="H29" s="17">
        <v>144</v>
      </c>
      <c r="I29" s="17">
        <v>125</v>
      </c>
      <c r="J29" s="17">
        <v>117</v>
      </c>
      <c r="K29" s="17">
        <v>178</v>
      </c>
      <c r="L29" s="17">
        <v>226</v>
      </c>
      <c r="M29" s="17">
        <v>329</v>
      </c>
      <c r="N29" s="17">
        <v>296</v>
      </c>
      <c r="O29" s="3">
        <f t="shared" si="0"/>
        <v>2420</v>
      </c>
      <c r="P29" s="12"/>
      <c r="Q29" s="39"/>
    </row>
    <row r="30" spans="1:17" x14ac:dyDescent="0.25">
      <c r="A30" s="37" t="s">
        <v>34</v>
      </c>
      <c r="B30" s="23" t="s">
        <v>3</v>
      </c>
      <c r="C30" s="24">
        <v>209</v>
      </c>
      <c r="D30" s="24">
        <v>159</v>
      </c>
      <c r="E30" s="24">
        <v>201</v>
      </c>
      <c r="F30" s="24">
        <v>14</v>
      </c>
      <c r="G30" s="24">
        <v>49</v>
      </c>
      <c r="H30" s="24">
        <v>10</v>
      </c>
      <c r="I30" s="24">
        <v>11</v>
      </c>
      <c r="J30" s="24">
        <v>2</v>
      </c>
      <c r="K30" s="24">
        <v>1</v>
      </c>
      <c r="L30" s="24">
        <v>7</v>
      </c>
      <c r="M30" s="24">
        <v>11</v>
      </c>
      <c r="N30" s="24">
        <v>76</v>
      </c>
      <c r="O30" s="25">
        <f t="shared" si="0"/>
        <v>750</v>
      </c>
      <c r="P30" s="12"/>
      <c r="Q30" s="39"/>
    </row>
    <row r="31" spans="1:17" x14ac:dyDescent="0.25">
      <c r="A31" s="36" t="s">
        <v>35</v>
      </c>
      <c r="B31" s="11" t="s">
        <v>2</v>
      </c>
      <c r="C31" s="9">
        <v>114</v>
      </c>
      <c r="D31" s="9">
        <v>80</v>
      </c>
      <c r="E31" s="9">
        <v>111</v>
      </c>
      <c r="F31" s="9">
        <v>82</v>
      </c>
      <c r="G31" s="9">
        <v>83</v>
      </c>
      <c r="H31" s="9">
        <v>62</v>
      </c>
      <c r="I31" s="9">
        <v>74</v>
      </c>
      <c r="J31" s="9">
        <v>44</v>
      </c>
      <c r="K31" s="9">
        <v>64</v>
      </c>
      <c r="L31" s="9">
        <v>77</v>
      </c>
      <c r="M31" s="9">
        <v>65</v>
      </c>
      <c r="N31" s="9">
        <v>69</v>
      </c>
      <c r="O31" s="3">
        <f>SUM(C31:N31)</f>
        <v>925</v>
      </c>
      <c r="P31" s="12"/>
      <c r="Q31" s="38">
        <f>78+11</f>
        <v>89</v>
      </c>
    </row>
    <row r="32" spans="1:17" x14ac:dyDescent="0.25">
      <c r="A32" s="36" t="s">
        <v>35</v>
      </c>
      <c r="B32" s="19" t="s">
        <v>1</v>
      </c>
      <c r="C32" s="17">
        <v>89</v>
      </c>
      <c r="D32" s="17">
        <v>66</v>
      </c>
      <c r="E32" s="17">
        <v>120</v>
      </c>
      <c r="F32" s="17">
        <v>99</v>
      </c>
      <c r="G32" s="17">
        <v>84</v>
      </c>
      <c r="H32" s="17">
        <v>75</v>
      </c>
      <c r="I32" s="17">
        <v>88</v>
      </c>
      <c r="J32" s="17">
        <v>185</v>
      </c>
      <c r="K32" s="17">
        <v>98</v>
      </c>
      <c r="L32" s="17">
        <v>122</v>
      </c>
      <c r="M32" s="17">
        <v>176</v>
      </c>
      <c r="N32" s="17">
        <v>164</v>
      </c>
      <c r="O32" s="3">
        <f t="shared" si="0"/>
        <v>1366</v>
      </c>
      <c r="P32" s="12"/>
      <c r="Q32" s="39"/>
    </row>
    <row r="33" spans="1:17" x14ac:dyDescent="0.25">
      <c r="A33" s="36" t="s">
        <v>35</v>
      </c>
      <c r="B33" s="18" t="s">
        <v>3</v>
      </c>
      <c r="C33" s="15">
        <v>354</v>
      </c>
      <c r="D33" s="15">
        <v>265</v>
      </c>
      <c r="E33" s="15">
        <v>305</v>
      </c>
      <c r="F33" s="15">
        <v>6</v>
      </c>
      <c r="G33" s="15">
        <v>6</v>
      </c>
      <c r="H33" s="15">
        <v>6</v>
      </c>
      <c r="I33" s="15">
        <v>12</v>
      </c>
      <c r="J33" s="15">
        <v>2</v>
      </c>
      <c r="K33" s="15">
        <v>7</v>
      </c>
      <c r="L33" s="15">
        <v>6</v>
      </c>
      <c r="M33" s="15">
        <v>34</v>
      </c>
      <c r="N33" s="15">
        <v>94</v>
      </c>
      <c r="O33" s="3">
        <f t="shared" si="0"/>
        <v>1097</v>
      </c>
      <c r="P33" s="12"/>
      <c r="Q33" s="39"/>
    </row>
    <row r="34" spans="1:17" x14ac:dyDescent="0.25">
      <c r="A34" s="35" t="s">
        <v>36</v>
      </c>
      <c r="B34" s="20" t="s">
        <v>2</v>
      </c>
      <c r="C34" s="21">
        <v>34</v>
      </c>
      <c r="D34" s="21">
        <v>30</v>
      </c>
      <c r="E34" s="21">
        <v>40</v>
      </c>
      <c r="F34" s="21">
        <v>31</v>
      </c>
      <c r="G34" s="21">
        <v>39</v>
      </c>
      <c r="H34" s="21">
        <v>27</v>
      </c>
      <c r="I34" s="21">
        <v>12</v>
      </c>
      <c r="J34" s="21">
        <v>19</v>
      </c>
      <c r="K34" s="21">
        <v>18</v>
      </c>
      <c r="L34" s="21">
        <v>24</v>
      </c>
      <c r="M34" s="21">
        <v>31</v>
      </c>
      <c r="N34" s="21">
        <v>35</v>
      </c>
      <c r="O34" s="22">
        <f>SUM(C34:N34)</f>
        <v>340</v>
      </c>
      <c r="P34" s="12"/>
      <c r="Q34" s="38">
        <f>39+11</f>
        <v>50</v>
      </c>
    </row>
    <row r="35" spans="1:17" x14ac:dyDescent="0.25">
      <c r="A35" s="36" t="s">
        <v>36</v>
      </c>
      <c r="B35" s="19" t="s">
        <v>1</v>
      </c>
      <c r="C35" s="17">
        <v>98</v>
      </c>
      <c r="D35" s="17">
        <v>46</v>
      </c>
      <c r="E35" s="17">
        <v>96</v>
      </c>
      <c r="F35" s="17">
        <v>86</v>
      </c>
      <c r="G35" s="17">
        <v>116</v>
      </c>
      <c r="H35" s="17">
        <v>49</v>
      </c>
      <c r="I35" s="17">
        <v>87</v>
      </c>
      <c r="J35" s="17">
        <v>48</v>
      </c>
      <c r="K35" s="17">
        <v>77</v>
      </c>
      <c r="L35" s="17">
        <v>81</v>
      </c>
      <c r="M35" s="17">
        <v>148</v>
      </c>
      <c r="N35" s="17">
        <v>126</v>
      </c>
      <c r="O35" s="3">
        <f t="shared" si="0"/>
        <v>1058</v>
      </c>
      <c r="P35" s="12"/>
      <c r="Q35" s="39"/>
    </row>
    <row r="36" spans="1:17" x14ac:dyDescent="0.25">
      <c r="A36" s="37" t="s">
        <v>36</v>
      </c>
      <c r="B36" s="23" t="s">
        <v>3</v>
      </c>
      <c r="C36" s="24">
        <v>0</v>
      </c>
      <c r="D36" s="24">
        <v>2</v>
      </c>
      <c r="E36" s="24">
        <v>9</v>
      </c>
      <c r="F36" s="24">
        <v>4</v>
      </c>
      <c r="G36" s="24">
        <v>1</v>
      </c>
      <c r="H36" s="24">
        <v>3</v>
      </c>
      <c r="I36" s="24">
        <v>3</v>
      </c>
      <c r="J36" s="24">
        <v>0</v>
      </c>
      <c r="K36" s="24">
        <v>5</v>
      </c>
      <c r="L36" s="24">
        <v>8</v>
      </c>
      <c r="M36" s="24">
        <v>1</v>
      </c>
      <c r="N36" s="24">
        <v>13</v>
      </c>
      <c r="O36" s="25">
        <f t="shared" si="0"/>
        <v>49</v>
      </c>
      <c r="P36" s="12"/>
      <c r="Q36" s="39"/>
    </row>
    <row r="37" spans="1:17" x14ac:dyDescent="0.25">
      <c r="A37" s="36" t="s">
        <v>37</v>
      </c>
      <c r="B37" s="11" t="s">
        <v>2</v>
      </c>
      <c r="C37" s="9">
        <v>280</v>
      </c>
      <c r="D37" s="9">
        <v>375</v>
      </c>
      <c r="E37" s="9">
        <v>454</v>
      </c>
      <c r="F37" s="9">
        <v>359</v>
      </c>
      <c r="G37" s="9">
        <v>275</v>
      </c>
      <c r="H37" s="9">
        <v>227</v>
      </c>
      <c r="I37" s="9">
        <v>206</v>
      </c>
      <c r="J37" s="9">
        <v>219</v>
      </c>
      <c r="K37" s="9">
        <v>369</v>
      </c>
      <c r="L37" s="9">
        <v>336</v>
      </c>
      <c r="M37" s="9">
        <v>324</v>
      </c>
      <c r="N37" s="9">
        <v>277</v>
      </c>
      <c r="O37" s="3">
        <f>SUM(C37:N37)</f>
        <v>3701</v>
      </c>
      <c r="P37" s="12"/>
      <c r="Q37" s="38">
        <v>24</v>
      </c>
    </row>
    <row r="38" spans="1:17" x14ac:dyDescent="0.25">
      <c r="A38" s="36" t="s">
        <v>37</v>
      </c>
      <c r="B38" s="19" t="s">
        <v>1</v>
      </c>
      <c r="C38" s="17">
        <v>57</v>
      </c>
      <c r="D38" s="17">
        <v>89</v>
      </c>
      <c r="E38" s="17">
        <v>109</v>
      </c>
      <c r="F38" s="17">
        <v>159</v>
      </c>
      <c r="G38" s="17">
        <v>111</v>
      </c>
      <c r="H38" s="17">
        <v>61</v>
      </c>
      <c r="I38" s="17">
        <v>44</v>
      </c>
      <c r="J38" s="17">
        <v>47</v>
      </c>
      <c r="K38" s="17">
        <v>108</v>
      </c>
      <c r="L38" s="17">
        <v>105</v>
      </c>
      <c r="M38" s="17">
        <v>143</v>
      </c>
      <c r="N38" s="17">
        <v>128</v>
      </c>
      <c r="O38" s="3">
        <f t="shared" si="0"/>
        <v>1161</v>
      </c>
      <c r="P38" s="12"/>
      <c r="Q38" s="39"/>
    </row>
    <row r="39" spans="1:17" x14ac:dyDescent="0.25">
      <c r="A39" s="36" t="s">
        <v>37</v>
      </c>
      <c r="B39" s="18" t="s">
        <v>3</v>
      </c>
      <c r="C39" s="15">
        <v>403</v>
      </c>
      <c r="D39" s="15">
        <v>278</v>
      </c>
      <c r="E39" s="15">
        <v>332</v>
      </c>
      <c r="F39" s="15">
        <v>12</v>
      </c>
      <c r="G39" s="15">
        <v>9</v>
      </c>
      <c r="H39" s="15">
        <v>3</v>
      </c>
      <c r="I39" s="15">
        <v>12</v>
      </c>
      <c r="J39" s="15">
        <v>6</v>
      </c>
      <c r="K39" s="15">
        <v>7</v>
      </c>
      <c r="L39" s="15">
        <v>0</v>
      </c>
      <c r="M39" s="15">
        <v>16</v>
      </c>
      <c r="N39" s="15">
        <v>74</v>
      </c>
      <c r="O39" s="3">
        <f t="shared" si="0"/>
        <v>1152</v>
      </c>
      <c r="P39" s="12"/>
      <c r="Q39" s="39"/>
    </row>
    <row r="40" spans="1:17" x14ac:dyDescent="0.25">
      <c r="A40" s="35" t="s">
        <v>38</v>
      </c>
      <c r="B40" s="20" t="s">
        <v>2</v>
      </c>
      <c r="C40" s="21">
        <v>43</v>
      </c>
      <c r="D40" s="21">
        <v>40</v>
      </c>
      <c r="E40" s="21">
        <v>58</v>
      </c>
      <c r="F40" s="21">
        <v>43</v>
      </c>
      <c r="G40" s="21">
        <v>38</v>
      </c>
      <c r="H40" s="21">
        <v>35</v>
      </c>
      <c r="I40" s="21">
        <v>26</v>
      </c>
      <c r="J40" s="21">
        <v>27</v>
      </c>
      <c r="K40" s="21">
        <v>56</v>
      </c>
      <c r="L40" s="21">
        <v>45</v>
      </c>
      <c r="M40" s="21">
        <v>42</v>
      </c>
      <c r="N40" s="21">
        <v>42</v>
      </c>
      <c r="O40" s="22">
        <f>SUM(C40:N40)</f>
        <v>495</v>
      </c>
      <c r="P40" s="12"/>
      <c r="Q40" s="38">
        <v>28</v>
      </c>
    </row>
    <row r="41" spans="1:17" x14ac:dyDescent="0.25">
      <c r="A41" s="36" t="s">
        <v>38</v>
      </c>
      <c r="B41" s="19" t="s">
        <v>1</v>
      </c>
      <c r="C41" s="17">
        <v>37</v>
      </c>
      <c r="D41" s="17">
        <v>69</v>
      </c>
      <c r="E41" s="17">
        <v>70</v>
      </c>
      <c r="F41" s="17">
        <v>63</v>
      </c>
      <c r="G41" s="17">
        <v>67</v>
      </c>
      <c r="H41" s="17">
        <v>77</v>
      </c>
      <c r="I41" s="17">
        <v>24</v>
      </c>
      <c r="J41" s="17">
        <v>47</v>
      </c>
      <c r="K41" s="17">
        <v>105</v>
      </c>
      <c r="L41" s="17">
        <v>112</v>
      </c>
      <c r="M41" s="17">
        <v>75</v>
      </c>
      <c r="N41" s="17">
        <v>126</v>
      </c>
      <c r="O41" s="3">
        <f t="shared" si="0"/>
        <v>872</v>
      </c>
      <c r="P41" s="12"/>
      <c r="Q41" s="39"/>
    </row>
    <row r="42" spans="1:17" x14ac:dyDescent="0.25">
      <c r="A42" s="37" t="s">
        <v>38</v>
      </c>
      <c r="B42" s="23" t="s">
        <v>3</v>
      </c>
      <c r="C42" s="24">
        <v>22</v>
      </c>
      <c r="D42" s="24">
        <v>0</v>
      </c>
      <c r="E42" s="24">
        <v>6</v>
      </c>
      <c r="F42" s="24">
        <v>4</v>
      </c>
      <c r="G42" s="24">
        <v>1</v>
      </c>
      <c r="H42" s="24">
        <v>2</v>
      </c>
      <c r="I42" s="24">
        <v>1</v>
      </c>
      <c r="J42" s="24">
        <v>1</v>
      </c>
      <c r="K42" s="24">
        <v>19</v>
      </c>
      <c r="L42" s="24">
        <v>5</v>
      </c>
      <c r="M42" s="24">
        <v>10</v>
      </c>
      <c r="N42" s="24">
        <v>33</v>
      </c>
      <c r="O42" s="25">
        <f t="shared" si="0"/>
        <v>104</v>
      </c>
      <c r="P42" s="12"/>
      <c r="Q42" s="39"/>
    </row>
    <row r="43" spans="1:17" x14ac:dyDescent="0.25">
      <c r="A43" s="36" t="s">
        <v>39</v>
      </c>
      <c r="B43" s="11" t="s">
        <v>2</v>
      </c>
      <c r="C43" s="9">
        <v>58</v>
      </c>
      <c r="D43" s="9">
        <v>43</v>
      </c>
      <c r="E43" s="9">
        <v>37</v>
      </c>
      <c r="F43" s="9">
        <v>45</v>
      </c>
      <c r="G43" s="9">
        <v>34</v>
      </c>
      <c r="H43" s="9">
        <v>44</v>
      </c>
      <c r="I43" s="9">
        <v>42</v>
      </c>
      <c r="J43" s="9">
        <v>32</v>
      </c>
      <c r="K43" s="9">
        <v>45</v>
      </c>
      <c r="L43" s="9">
        <v>45</v>
      </c>
      <c r="M43" s="9">
        <v>42</v>
      </c>
      <c r="N43" s="9">
        <v>39</v>
      </c>
      <c r="O43" s="3">
        <f>SUM(C43:N43)</f>
        <v>506</v>
      </c>
      <c r="P43" s="12"/>
      <c r="Q43" s="38">
        <v>1</v>
      </c>
    </row>
    <row r="44" spans="1:17" x14ac:dyDescent="0.25">
      <c r="A44" s="36" t="s">
        <v>39</v>
      </c>
      <c r="B44" s="19" t="s">
        <v>1</v>
      </c>
      <c r="C44" s="17">
        <v>25</v>
      </c>
      <c r="D44" s="17">
        <v>23</v>
      </c>
      <c r="E44" s="17">
        <v>38</v>
      </c>
      <c r="F44" s="17">
        <v>33</v>
      </c>
      <c r="G44" s="17">
        <v>40</v>
      </c>
      <c r="H44" s="17">
        <v>25</v>
      </c>
      <c r="I44" s="17">
        <v>23</v>
      </c>
      <c r="J44" s="17">
        <v>80</v>
      </c>
      <c r="K44" s="17">
        <v>49</v>
      </c>
      <c r="L44" s="17">
        <v>117</v>
      </c>
      <c r="M44" s="17">
        <v>45</v>
      </c>
      <c r="N44" s="17">
        <v>35</v>
      </c>
      <c r="O44" s="3">
        <f t="shared" si="0"/>
        <v>533</v>
      </c>
      <c r="P44" s="12"/>
      <c r="Q44" s="39"/>
    </row>
    <row r="45" spans="1:17" x14ac:dyDescent="0.25">
      <c r="A45" s="36" t="s">
        <v>39</v>
      </c>
      <c r="B45" s="18" t="s">
        <v>3</v>
      </c>
      <c r="C45" s="15">
        <v>711</v>
      </c>
      <c r="D45" s="15">
        <v>512</v>
      </c>
      <c r="E45" s="15">
        <v>649</v>
      </c>
      <c r="F45" s="15">
        <v>9</v>
      </c>
      <c r="G45" s="15">
        <v>13</v>
      </c>
      <c r="H45" s="15">
        <v>9</v>
      </c>
      <c r="I45" s="15">
        <v>24</v>
      </c>
      <c r="J45" s="15">
        <v>82</v>
      </c>
      <c r="K45" s="15">
        <v>0</v>
      </c>
      <c r="L45" s="15">
        <v>3</v>
      </c>
      <c r="M45" s="15">
        <v>24</v>
      </c>
      <c r="N45" s="15">
        <v>137</v>
      </c>
      <c r="O45" s="3">
        <f t="shared" si="0"/>
        <v>2173</v>
      </c>
      <c r="P45" s="12"/>
      <c r="Q45" s="39"/>
    </row>
    <row r="46" spans="1:17" x14ac:dyDescent="0.25">
      <c r="A46" s="35" t="s">
        <v>40</v>
      </c>
      <c r="B46" s="20" t="s">
        <v>2</v>
      </c>
      <c r="C46" s="21">
        <v>259</v>
      </c>
      <c r="D46" s="21">
        <v>405</v>
      </c>
      <c r="E46" s="21">
        <v>253</v>
      </c>
      <c r="F46" s="21">
        <v>193</v>
      </c>
      <c r="G46" s="21">
        <v>105</v>
      </c>
      <c r="H46" s="21">
        <v>151</v>
      </c>
      <c r="I46" s="21">
        <v>130</v>
      </c>
      <c r="J46" s="21">
        <v>143</v>
      </c>
      <c r="K46" s="21">
        <v>199</v>
      </c>
      <c r="L46" s="21">
        <v>207</v>
      </c>
      <c r="M46" s="21">
        <v>275</v>
      </c>
      <c r="N46" s="21">
        <v>227</v>
      </c>
      <c r="O46" s="22">
        <f>SUM(C46:N46)</f>
        <v>2547</v>
      </c>
      <c r="P46" s="13"/>
      <c r="Q46" s="38">
        <v>47</v>
      </c>
    </row>
    <row r="47" spans="1:17" x14ac:dyDescent="0.25">
      <c r="A47" s="36" t="s">
        <v>40</v>
      </c>
      <c r="B47" s="19" t="s">
        <v>1</v>
      </c>
      <c r="C47" s="17">
        <v>157</v>
      </c>
      <c r="D47" s="17">
        <v>207</v>
      </c>
      <c r="E47" s="17">
        <v>190</v>
      </c>
      <c r="F47" s="17">
        <v>133</v>
      </c>
      <c r="G47" s="17">
        <v>129</v>
      </c>
      <c r="H47" s="17">
        <v>119</v>
      </c>
      <c r="I47" s="17">
        <v>145</v>
      </c>
      <c r="J47" s="17">
        <v>72</v>
      </c>
      <c r="K47" s="17">
        <v>208</v>
      </c>
      <c r="L47" s="17">
        <v>176</v>
      </c>
      <c r="M47" s="17">
        <v>213</v>
      </c>
      <c r="N47" s="17">
        <v>178</v>
      </c>
      <c r="O47" s="3">
        <f t="shared" si="0"/>
        <v>1927</v>
      </c>
      <c r="P47" s="12"/>
      <c r="Q47" s="39"/>
    </row>
    <row r="48" spans="1:17" x14ac:dyDescent="0.25">
      <c r="A48" s="37" t="s">
        <v>40</v>
      </c>
      <c r="B48" s="23" t="s">
        <v>3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5">
        <f t="shared" si="0"/>
        <v>0</v>
      </c>
      <c r="P48" s="12"/>
      <c r="Q48" s="39"/>
    </row>
    <row r="49" spans="1:17" x14ac:dyDescent="0.25">
      <c r="A49" s="36" t="s">
        <v>41</v>
      </c>
      <c r="B49" s="11" t="s">
        <v>2</v>
      </c>
      <c r="C49" s="9">
        <v>77</v>
      </c>
      <c r="D49" s="9">
        <v>52</v>
      </c>
      <c r="E49" s="9">
        <v>49</v>
      </c>
      <c r="F49" s="9">
        <v>35</v>
      </c>
      <c r="G49" s="9">
        <v>73</v>
      </c>
      <c r="H49" s="9">
        <v>48</v>
      </c>
      <c r="I49" s="9">
        <v>56</v>
      </c>
      <c r="J49" s="9">
        <v>44</v>
      </c>
      <c r="K49" s="9">
        <v>84</v>
      </c>
      <c r="L49" s="9">
        <v>126</v>
      </c>
      <c r="M49" s="9">
        <v>85</v>
      </c>
      <c r="N49" s="9">
        <v>111</v>
      </c>
      <c r="O49" s="3">
        <f>SUM(C49:N49)</f>
        <v>840</v>
      </c>
      <c r="P49" s="12"/>
      <c r="Q49" s="38">
        <f>18+7</f>
        <v>25</v>
      </c>
    </row>
    <row r="50" spans="1:17" x14ac:dyDescent="0.25">
      <c r="A50" s="36" t="s">
        <v>41</v>
      </c>
      <c r="B50" s="19" t="s">
        <v>1</v>
      </c>
      <c r="C50" s="17">
        <v>122</v>
      </c>
      <c r="D50" s="17">
        <v>112</v>
      </c>
      <c r="E50" s="17">
        <v>122</v>
      </c>
      <c r="F50" s="17">
        <v>145</v>
      </c>
      <c r="G50" s="17">
        <v>196</v>
      </c>
      <c r="H50" s="17">
        <v>69</v>
      </c>
      <c r="I50" s="17">
        <v>69</v>
      </c>
      <c r="J50" s="17">
        <v>101</v>
      </c>
      <c r="K50" s="17">
        <v>126</v>
      </c>
      <c r="L50" s="17">
        <v>113</v>
      </c>
      <c r="M50" s="17">
        <v>139</v>
      </c>
      <c r="N50" s="17">
        <v>167</v>
      </c>
      <c r="O50" s="3">
        <f t="shared" si="0"/>
        <v>1481</v>
      </c>
      <c r="P50" s="12"/>
      <c r="Q50" s="39"/>
    </row>
    <row r="51" spans="1:17" x14ac:dyDescent="0.25">
      <c r="A51" s="36" t="s">
        <v>41</v>
      </c>
      <c r="B51" s="18" t="s">
        <v>3</v>
      </c>
      <c r="C51" s="15">
        <v>2</v>
      </c>
      <c r="D51" s="15">
        <v>6</v>
      </c>
      <c r="E51" s="15">
        <v>3</v>
      </c>
      <c r="F51" s="15">
        <v>3</v>
      </c>
      <c r="G51" s="15">
        <v>1</v>
      </c>
      <c r="H51" s="15">
        <v>2</v>
      </c>
      <c r="I51" s="15">
        <v>8</v>
      </c>
      <c r="J51" s="15">
        <v>1</v>
      </c>
      <c r="K51" s="15">
        <v>3</v>
      </c>
      <c r="L51" s="15">
        <v>2</v>
      </c>
      <c r="M51" s="15">
        <v>25</v>
      </c>
      <c r="N51" s="15">
        <v>18</v>
      </c>
      <c r="O51" s="3">
        <f t="shared" si="0"/>
        <v>74</v>
      </c>
      <c r="P51" s="12"/>
      <c r="Q51" s="39"/>
    </row>
    <row r="52" spans="1:17" x14ac:dyDescent="0.25">
      <c r="A52" s="35" t="s">
        <v>42</v>
      </c>
      <c r="B52" s="20" t="s">
        <v>2</v>
      </c>
      <c r="C52" s="21">
        <v>71</v>
      </c>
      <c r="D52" s="21">
        <v>99</v>
      </c>
      <c r="E52" s="21">
        <v>150</v>
      </c>
      <c r="F52" s="21">
        <v>168</v>
      </c>
      <c r="G52" s="21">
        <v>171</v>
      </c>
      <c r="H52" s="21">
        <v>121</v>
      </c>
      <c r="I52" s="21">
        <v>64</v>
      </c>
      <c r="J52" s="21">
        <v>63</v>
      </c>
      <c r="K52" s="21">
        <v>79</v>
      </c>
      <c r="L52" s="21">
        <v>96</v>
      </c>
      <c r="M52" s="21">
        <v>92</v>
      </c>
      <c r="N52" s="21">
        <v>51</v>
      </c>
      <c r="O52" s="22">
        <f>SUM(C52:N52)</f>
        <v>1225</v>
      </c>
      <c r="P52" s="12"/>
      <c r="Q52" s="38">
        <v>26</v>
      </c>
    </row>
    <row r="53" spans="1:17" x14ac:dyDescent="0.25">
      <c r="A53" s="36" t="s">
        <v>42</v>
      </c>
      <c r="B53" s="19" t="s">
        <v>1</v>
      </c>
      <c r="C53" s="17">
        <v>59</v>
      </c>
      <c r="D53" s="17">
        <v>97</v>
      </c>
      <c r="E53" s="17">
        <v>71</v>
      </c>
      <c r="F53" s="17">
        <v>72</v>
      </c>
      <c r="G53" s="17">
        <v>84</v>
      </c>
      <c r="H53" s="17">
        <v>47</v>
      </c>
      <c r="I53" s="17">
        <v>38</v>
      </c>
      <c r="J53" s="17">
        <v>21</v>
      </c>
      <c r="K53" s="17">
        <v>50</v>
      </c>
      <c r="L53" s="17">
        <v>110</v>
      </c>
      <c r="M53" s="17">
        <v>110</v>
      </c>
      <c r="N53" s="17">
        <v>52</v>
      </c>
      <c r="O53" s="3">
        <f t="shared" si="0"/>
        <v>811</v>
      </c>
      <c r="P53" s="12"/>
      <c r="Q53" s="39"/>
    </row>
    <row r="54" spans="1:17" x14ac:dyDescent="0.25">
      <c r="A54" s="37" t="s">
        <v>42</v>
      </c>
      <c r="B54" s="23" t="s">
        <v>3</v>
      </c>
      <c r="C54" s="24">
        <v>363</v>
      </c>
      <c r="D54" s="24">
        <v>269</v>
      </c>
      <c r="E54" s="24">
        <v>189</v>
      </c>
      <c r="F54" s="24">
        <v>8</v>
      </c>
      <c r="G54" s="24">
        <v>19</v>
      </c>
      <c r="H54" s="24">
        <v>10</v>
      </c>
      <c r="I54" s="24">
        <v>10</v>
      </c>
      <c r="J54" s="24">
        <v>1</v>
      </c>
      <c r="K54" s="24">
        <v>1</v>
      </c>
      <c r="L54" s="24">
        <v>4</v>
      </c>
      <c r="M54" s="24">
        <v>11</v>
      </c>
      <c r="N54" s="24">
        <v>73</v>
      </c>
      <c r="O54" s="25">
        <f t="shared" si="0"/>
        <v>958</v>
      </c>
      <c r="P54" s="12"/>
      <c r="Q54" s="39"/>
    </row>
    <row r="55" spans="1:17" x14ac:dyDescent="0.25">
      <c r="A55" s="36" t="s">
        <v>43</v>
      </c>
      <c r="B55" s="11" t="s">
        <v>2</v>
      </c>
      <c r="C55" s="9">
        <v>54</v>
      </c>
      <c r="D55" s="9">
        <v>51</v>
      </c>
      <c r="E55" s="9">
        <v>71</v>
      </c>
      <c r="F55" s="9">
        <v>70</v>
      </c>
      <c r="G55" s="9">
        <v>52</v>
      </c>
      <c r="H55" s="9">
        <v>37</v>
      </c>
      <c r="I55" s="9">
        <v>27</v>
      </c>
      <c r="J55" s="9">
        <v>45</v>
      </c>
      <c r="K55" s="9">
        <v>23</v>
      </c>
      <c r="L55" s="9">
        <v>55</v>
      </c>
      <c r="M55" s="9">
        <v>58</v>
      </c>
      <c r="N55" s="9">
        <v>43</v>
      </c>
      <c r="O55" s="3">
        <f>SUM(C55:N55)</f>
        <v>586</v>
      </c>
      <c r="P55" s="12"/>
      <c r="Q55" s="38">
        <f>112+12</f>
        <v>124</v>
      </c>
    </row>
    <row r="56" spans="1:17" x14ac:dyDescent="0.25">
      <c r="A56" s="36" t="s">
        <v>43</v>
      </c>
      <c r="B56" s="19" t="s">
        <v>1</v>
      </c>
      <c r="C56" s="17">
        <v>103</v>
      </c>
      <c r="D56" s="17">
        <v>137</v>
      </c>
      <c r="E56" s="17">
        <v>218</v>
      </c>
      <c r="F56" s="17">
        <v>145</v>
      </c>
      <c r="G56" s="17">
        <v>110</v>
      </c>
      <c r="H56" s="17">
        <v>95</v>
      </c>
      <c r="I56" s="17">
        <v>73</v>
      </c>
      <c r="J56" s="17">
        <v>71</v>
      </c>
      <c r="K56" s="17">
        <v>70</v>
      </c>
      <c r="L56" s="17">
        <v>88</v>
      </c>
      <c r="M56" s="17">
        <v>188</v>
      </c>
      <c r="N56" s="17">
        <v>75</v>
      </c>
      <c r="O56" s="3">
        <f t="shared" si="0"/>
        <v>1373</v>
      </c>
      <c r="P56" s="12"/>
      <c r="Q56" s="39"/>
    </row>
    <row r="57" spans="1:17" x14ac:dyDescent="0.25">
      <c r="A57" s="36" t="s">
        <v>43</v>
      </c>
      <c r="B57" s="18" t="s">
        <v>3</v>
      </c>
      <c r="C57" s="15">
        <v>4</v>
      </c>
      <c r="D57" s="15">
        <v>20</v>
      </c>
      <c r="E57" s="15">
        <v>12</v>
      </c>
      <c r="F57" s="15">
        <v>13</v>
      </c>
      <c r="G57" s="15">
        <v>1</v>
      </c>
      <c r="H57" s="15">
        <v>0</v>
      </c>
      <c r="I57" s="15">
        <v>14</v>
      </c>
      <c r="J57" s="15">
        <v>1</v>
      </c>
      <c r="K57" s="15">
        <v>5</v>
      </c>
      <c r="L57" s="15">
        <v>1</v>
      </c>
      <c r="M57" s="15">
        <v>3</v>
      </c>
      <c r="N57" s="15">
        <v>0</v>
      </c>
      <c r="O57" s="3">
        <f t="shared" si="0"/>
        <v>74</v>
      </c>
      <c r="P57" s="12"/>
      <c r="Q57" s="39"/>
    </row>
    <row r="58" spans="1:17" x14ac:dyDescent="0.25">
      <c r="A58" s="35" t="s">
        <v>44</v>
      </c>
      <c r="B58" s="20" t="s">
        <v>2</v>
      </c>
      <c r="C58" s="21">
        <v>23</v>
      </c>
      <c r="D58" s="21">
        <v>26</v>
      </c>
      <c r="E58" s="21">
        <v>51</v>
      </c>
      <c r="F58" s="21">
        <v>26</v>
      </c>
      <c r="G58" s="21">
        <v>49</v>
      </c>
      <c r="H58" s="21">
        <v>32</v>
      </c>
      <c r="I58" s="21">
        <v>22</v>
      </c>
      <c r="J58" s="21">
        <v>21</v>
      </c>
      <c r="K58" s="21">
        <v>21</v>
      </c>
      <c r="L58" s="21">
        <v>30</v>
      </c>
      <c r="M58" s="21">
        <v>29</v>
      </c>
      <c r="N58" s="21">
        <v>33</v>
      </c>
      <c r="O58" s="22">
        <f>SUM(C58:N58)</f>
        <v>363</v>
      </c>
      <c r="P58" s="12"/>
      <c r="Q58" s="38"/>
    </row>
    <row r="59" spans="1:17" x14ac:dyDescent="0.25">
      <c r="A59" s="36" t="s">
        <v>44</v>
      </c>
      <c r="B59" s="19" t="s">
        <v>1</v>
      </c>
      <c r="C59" s="17">
        <v>24</v>
      </c>
      <c r="D59" s="17">
        <v>17</v>
      </c>
      <c r="E59" s="17">
        <v>43</v>
      </c>
      <c r="F59" s="17">
        <v>27</v>
      </c>
      <c r="G59" s="17">
        <v>30</v>
      </c>
      <c r="H59" s="17">
        <v>34</v>
      </c>
      <c r="I59" s="17">
        <v>17</v>
      </c>
      <c r="J59" s="17">
        <v>10</v>
      </c>
      <c r="K59" s="17">
        <v>34</v>
      </c>
      <c r="L59" s="17">
        <v>19</v>
      </c>
      <c r="M59" s="17">
        <v>35</v>
      </c>
      <c r="N59" s="17">
        <v>38</v>
      </c>
      <c r="O59" s="3">
        <f t="shared" si="0"/>
        <v>328</v>
      </c>
      <c r="P59" s="12"/>
      <c r="Q59" s="39"/>
    </row>
    <row r="60" spans="1:17" x14ac:dyDescent="0.25">
      <c r="A60" s="37" t="s">
        <v>44</v>
      </c>
      <c r="B60" s="23" t="s">
        <v>3</v>
      </c>
      <c r="C60" s="24">
        <v>1</v>
      </c>
      <c r="D60" s="24">
        <v>0</v>
      </c>
      <c r="E60" s="24">
        <v>3</v>
      </c>
      <c r="F60" s="24">
        <v>12</v>
      </c>
      <c r="G60" s="24">
        <v>7</v>
      </c>
      <c r="H60" s="24">
        <v>8</v>
      </c>
      <c r="I60" s="24">
        <v>31</v>
      </c>
      <c r="J60" s="24">
        <v>4</v>
      </c>
      <c r="K60" s="24">
        <v>0</v>
      </c>
      <c r="L60" s="24">
        <v>2</v>
      </c>
      <c r="M60" s="24">
        <v>3</v>
      </c>
      <c r="N60" s="24">
        <v>9</v>
      </c>
      <c r="O60" s="25">
        <f t="shared" si="0"/>
        <v>80</v>
      </c>
      <c r="P60" s="12"/>
      <c r="Q60" s="39"/>
    </row>
    <row r="61" spans="1:17" x14ac:dyDescent="0.25">
      <c r="A61" s="36" t="s">
        <v>45</v>
      </c>
      <c r="B61" s="11" t="s">
        <v>2</v>
      </c>
      <c r="C61" s="9">
        <v>19</v>
      </c>
      <c r="D61" s="9">
        <v>21</v>
      </c>
      <c r="E61" s="9">
        <v>28</v>
      </c>
      <c r="F61" s="9">
        <v>24</v>
      </c>
      <c r="G61" s="9">
        <v>15</v>
      </c>
      <c r="H61" s="9">
        <v>25</v>
      </c>
      <c r="I61" s="9">
        <v>13</v>
      </c>
      <c r="J61" s="9">
        <v>9</v>
      </c>
      <c r="K61" s="9">
        <v>14</v>
      </c>
      <c r="L61" s="9">
        <v>29</v>
      </c>
      <c r="M61" s="9">
        <v>30</v>
      </c>
      <c r="N61" s="9">
        <v>12</v>
      </c>
      <c r="O61" s="3">
        <f>SUM(C61:N61)</f>
        <v>239</v>
      </c>
      <c r="P61" s="12"/>
      <c r="Q61" s="38">
        <f>57+12</f>
        <v>69</v>
      </c>
    </row>
    <row r="62" spans="1:17" x14ac:dyDescent="0.25">
      <c r="A62" s="36" t="s">
        <v>45</v>
      </c>
      <c r="B62" s="19" t="s">
        <v>1</v>
      </c>
      <c r="C62" s="17">
        <v>108</v>
      </c>
      <c r="D62" s="17">
        <v>135</v>
      </c>
      <c r="E62" s="17">
        <v>196</v>
      </c>
      <c r="F62" s="17">
        <v>154</v>
      </c>
      <c r="G62" s="17">
        <v>146</v>
      </c>
      <c r="H62" s="17">
        <v>121</v>
      </c>
      <c r="I62" s="17">
        <v>83</v>
      </c>
      <c r="J62" s="17">
        <v>63</v>
      </c>
      <c r="K62" s="17">
        <v>116</v>
      </c>
      <c r="L62" s="17">
        <v>224</v>
      </c>
      <c r="M62" s="17">
        <v>288</v>
      </c>
      <c r="N62" s="17">
        <v>235</v>
      </c>
      <c r="O62" s="3">
        <f t="shared" si="0"/>
        <v>1869</v>
      </c>
      <c r="P62" s="12"/>
      <c r="Q62" s="39"/>
    </row>
    <row r="63" spans="1:17" x14ac:dyDescent="0.25">
      <c r="A63" s="36" t="s">
        <v>45</v>
      </c>
      <c r="B63" s="18" t="s">
        <v>3</v>
      </c>
      <c r="C63" s="15">
        <v>0</v>
      </c>
      <c r="D63" s="15">
        <v>15</v>
      </c>
      <c r="E63" s="15">
        <v>30</v>
      </c>
      <c r="F63" s="15">
        <v>12</v>
      </c>
      <c r="G63" s="15">
        <v>5</v>
      </c>
      <c r="H63" s="15">
        <v>11</v>
      </c>
      <c r="I63" s="15">
        <v>6</v>
      </c>
      <c r="J63" s="15">
        <v>3</v>
      </c>
      <c r="K63" s="15">
        <v>13</v>
      </c>
      <c r="L63" s="15">
        <v>8</v>
      </c>
      <c r="M63" s="15">
        <v>4</v>
      </c>
      <c r="N63" s="15">
        <v>15</v>
      </c>
      <c r="O63" s="3">
        <f t="shared" si="0"/>
        <v>122</v>
      </c>
      <c r="P63" s="12"/>
      <c r="Q63" s="39"/>
    </row>
    <row r="64" spans="1:17" x14ac:dyDescent="0.25">
      <c r="A64" s="35" t="s">
        <v>46</v>
      </c>
      <c r="B64" s="20" t="s">
        <v>2</v>
      </c>
      <c r="C64" s="21">
        <v>45</v>
      </c>
      <c r="D64" s="21">
        <v>42</v>
      </c>
      <c r="E64" s="21">
        <v>50</v>
      </c>
      <c r="F64" s="21">
        <v>31</v>
      </c>
      <c r="G64" s="21">
        <v>22</v>
      </c>
      <c r="H64" s="21">
        <v>30</v>
      </c>
      <c r="I64" s="21">
        <v>15</v>
      </c>
      <c r="J64" s="21">
        <v>47</v>
      </c>
      <c r="K64" s="21">
        <v>16</v>
      </c>
      <c r="L64" s="21">
        <v>15</v>
      </c>
      <c r="M64" s="21">
        <v>33</v>
      </c>
      <c r="N64" s="21">
        <v>21</v>
      </c>
      <c r="O64" s="22">
        <f>SUM(C64:N64)</f>
        <v>367</v>
      </c>
      <c r="P64" s="12"/>
      <c r="Q64" s="41"/>
    </row>
    <row r="65" spans="1:17" x14ac:dyDescent="0.25">
      <c r="A65" s="36" t="s">
        <v>46</v>
      </c>
      <c r="B65" s="19" t="s">
        <v>1</v>
      </c>
      <c r="C65" s="17">
        <v>55</v>
      </c>
      <c r="D65" s="17">
        <v>49</v>
      </c>
      <c r="E65" s="17">
        <v>94</v>
      </c>
      <c r="F65" s="17">
        <v>63</v>
      </c>
      <c r="G65" s="17">
        <v>33</v>
      </c>
      <c r="H65" s="17">
        <v>29</v>
      </c>
      <c r="I65" s="17">
        <v>40</v>
      </c>
      <c r="J65" s="17">
        <v>36</v>
      </c>
      <c r="K65" s="17">
        <v>48</v>
      </c>
      <c r="L65" s="17">
        <v>47</v>
      </c>
      <c r="M65" s="17">
        <v>37</v>
      </c>
      <c r="N65" s="17">
        <v>49</v>
      </c>
      <c r="O65" s="3">
        <f t="shared" si="0"/>
        <v>580</v>
      </c>
      <c r="P65" s="12"/>
      <c r="Q65" s="42"/>
    </row>
    <row r="66" spans="1:17" x14ac:dyDescent="0.25">
      <c r="A66" s="37" t="s">
        <v>46</v>
      </c>
      <c r="B66" s="23" t="s">
        <v>3</v>
      </c>
      <c r="C66" s="24">
        <v>4</v>
      </c>
      <c r="D66" s="24">
        <v>11</v>
      </c>
      <c r="E66" s="24">
        <v>15</v>
      </c>
      <c r="F66" s="24">
        <v>3</v>
      </c>
      <c r="G66" s="24">
        <v>13</v>
      </c>
      <c r="H66" s="24">
        <v>2</v>
      </c>
      <c r="I66" s="24">
        <v>0</v>
      </c>
      <c r="J66" s="24">
        <v>0</v>
      </c>
      <c r="K66" s="24">
        <v>3</v>
      </c>
      <c r="L66" s="24">
        <v>28</v>
      </c>
      <c r="M66" s="24">
        <v>7</v>
      </c>
      <c r="N66" s="24">
        <v>44</v>
      </c>
      <c r="O66" s="25">
        <f t="shared" si="0"/>
        <v>130</v>
      </c>
      <c r="P66" s="12"/>
      <c r="Q66" s="42"/>
    </row>
    <row r="67" spans="1:17" x14ac:dyDescent="0.25">
      <c r="A67" s="36" t="s">
        <v>49</v>
      </c>
      <c r="B67" s="11" t="s">
        <v>2</v>
      </c>
      <c r="C67" s="9">
        <v>100</v>
      </c>
      <c r="D67" s="9">
        <v>115</v>
      </c>
      <c r="E67" s="9">
        <v>148</v>
      </c>
      <c r="F67" s="9">
        <v>130</v>
      </c>
      <c r="G67" s="9">
        <v>78</v>
      </c>
      <c r="H67" s="9">
        <v>85</v>
      </c>
      <c r="I67" s="9">
        <v>102</v>
      </c>
      <c r="J67" s="9">
        <v>70</v>
      </c>
      <c r="K67" s="9">
        <v>91</v>
      </c>
      <c r="L67" s="9">
        <v>127</v>
      </c>
      <c r="M67" s="9">
        <v>126</v>
      </c>
      <c r="N67" s="9">
        <v>88</v>
      </c>
      <c r="O67" s="3">
        <f>SUM(C67:N67)</f>
        <v>1260</v>
      </c>
      <c r="P67" s="12"/>
      <c r="Q67" s="41">
        <v>4</v>
      </c>
    </row>
    <row r="68" spans="1:17" x14ac:dyDescent="0.25">
      <c r="A68" s="36" t="s">
        <v>49</v>
      </c>
      <c r="B68" s="19" t="s">
        <v>1</v>
      </c>
      <c r="C68" s="17">
        <v>253</v>
      </c>
      <c r="D68" s="17">
        <v>445</v>
      </c>
      <c r="E68" s="17">
        <v>604</v>
      </c>
      <c r="F68" s="17">
        <v>472</v>
      </c>
      <c r="G68" s="17">
        <v>415</v>
      </c>
      <c r="H68" s="17">
        <v>345</v>
      </c>
      <c r="I68" s="17">
        <v>441</v>
      </c>
      <c r="J68" s="17">
        <v>340</v>
      </c>
      <c r="K68" s="17">
        <v>359</v>
      </c>
      <c r="L68" s="17">
        <v>313</v>
      </c>
      <c r="M68" s="17">
        <v>405</v>
      </c>
      <c r="N68" s="17">
        <v>228</v>
      </c>
      <c r="O68" s="3">
        <f t="shared" si="0"/>
        <v>4620</v>
      </c>
      <c r="P68" s="12"/>
      <c r="Q68" s="42"/>
    </row>
    <row r="69" spans="1:17" x14ac:dyDescent="0.25">
      <c r="A69" s="36" t="s">
        <v>49</v>
      </c>
      <c r="B69" s="18" t="s">
        <v>3</v>
      </c>
      <c r="C69" s="15">
        <v>1</v>
      </c>
      <c r="D69" s="15">
        <v>1</v>
      </c>
      <c r="E69" s="15">
        <v>23</v>
      </c>
      <c r="F69" s="15">
        <v>13</v>
      </c>
      <c r="G69" s="15">
        <v>2</v>
      </c>
      <c r="H69" s="15">
        <v>10</v>
      </c>
      <c r="I69" s="15">
        <v>33</v>
      </c>
      <c r="J69" s="15">
        <v>4</v>
      </c>
      <c r="K69" s="15">
        <v>2</v>
      </c>
      <c r="L69" s="15">
        <v>4</v>
      </c>
      <c r="M69" s="15">
        <v>31</v>
      </c>
      <c r="N69" s="15">
        <v>173</v>
      </c>
      <c r="O69" s="3">
        <f t="shared" ref="O69" si="1">SUM(C69:N69)</f>
        <v>297</v>
      </c>
      <c r="P69" s="12"/>
      <c r="Q69" s="42"/>
    </row>
    <row r="70" spans="1:17" x14ac:dyDescent="0.25">
      <c r="A70" s="35" t="s">
        <v>48</v>
      </c>
      <c r="B70" s="20" t="s">
        <v>2</v>
      </c>
      <c r="C70" s="21">
        <v>254</v>
      </c>
      <c r="D70" s="21">
        <v>161</v>
      </c>
      <c r="E70" s="21">
        <v>126</v>
      </c>
      <c r="F70" s="21">
        <v>100</v>
      </c>
      <c r="G70" s="21">
        <v>321</v>
      </c>
      <c r="H70" s="21">
        <v>71</v>
      </c>
      <c r="I70" s="21">
        <v>66</v>
      </c>
      <c r="J70" s="21">
        <v>356</v>
      </c>
      <c r="K70" s="21">
        <v>351</v>
      </c>
      <c r="L70" s="21">
        <v>76</v>
      </c>
      <c r="M70" s="21">
        <v>92</v>
      </c>
      <c r="N70" s="21">
        <v>170</v>
      </c>
      <c r="O70" s="22">
        <f>SUM(C70:N70)</f>
        <v>2144</v>
      </c>
      <c r="P70" s="12"/>
      <c r="Q70" s="41">
        <v>1</v>
      </c>
    </row>
    <row r="71" spans="1:17" x14ac:dyDescent="0.25">
      <c r="A71" s="36" t="s">
        <v>48</v>
      </c>
      <c r="B71" s="19" t="s">
        <v>1</v>
      </c>
      <c r="C71" s="17">
        <v>478</v>
      </c>
      <c r="D71" s="17">
        <v>616</v>
      </c>
      <c r="E71" s="17">
        <v>675</v>
      </c>
      <c r="F71" s="17">
        <v>623</v>
      </c>
      <c r="G71" s="17">
        <v>538</v>
      </c>
      <c r="H71" s="17">
        <v>504</v>
      </c>
      <c r="I71" s="17">
        <v>343</v>
      </c>
      <c r="J71" s="17">
        <v>369</v>
      </c>
      <c r="K71" s="17">
        <v>556</v>
      </c>
      <c r="L71" s="17">
        <v>657</v>
      </c>
      <c r="M71" s="17">
        <v>823</v>
      </c>
      <c r="N71" s="17">
        <v>719</v>
      </c>
      <c r="O71" s="3">
        <f t="shared" ref="O71:O72" si="2">SUM(C71:N71)</f>
        <v>6901</v>
      </c>
      <c r="P71" s="12"/>
      <c r="Q71" s="42"/>
    </row>
    <row r="72" spans="1:17" x14ac:dyDescent="0.25">
      <c r="A72" s="37" t="s">
        <v>48</v>
      </c>
      <c r="B72" s="23" t="s">
        <v>3</v>
      </c>
      <c r="C72" s="24">
        <v>257</v>
      </c>
      <c r="D72" s="24">
        <v>221</v>
      </c>
      <c r="E72" s="24">
        <v>191</v>
      </c>
      <c r="F72" s="24">
        <v>11</v>
      </c>
      <c r="G72" s="24">
        <v>11</v>
      </c>
      <c r="H72" s="24">
        <v>11</v>
      </c>
      <c r="I72" s="24">
        <v>16</v>
      </c>
      <c r="J72" s="24">
        <v>22</v>
      </c>
      <c r="K72" s="24">
        <v>13</v>
      </c>
      <c r="L72" s="24">
        <v>12</v>
      </c>
      <c r="M72" s="24">
        <v>19</v>
      </c>
      <c r="N72" s="24">
        <v>175</v>
      </c>
      <c r="O72" s="25">
        <f t="shared" si="2"/>
        <v>959</v>
      </c>
      <c r="P72" s="12"/>
      <c r="Q72" s="42"/>
    </row>
    <row r="73" spans="1:17" x14ac:dyDescent="0.25">
      <c r="A73" s="36" t="s">
        <v>50</v>
      </c>
      <c r="B73" s="11" t="s">
        <v>2</v>
      </c>
      <c r="C73" s="9">
        <v>16</v>
      </c>
      <c r="D73" s="9">
        <v>18</v>
      </c>
      <c r="E73" s="9">
        <v>31</v>
      </c>
      <c r="F73" s="9">
        <v>16</v>
      </c>
      <c r="G73" s="9">
        <v>20</v>
      </c>
      <c r="H73" s="9">
        <v>33</v>
      </c>
      <c r="I73" s="9">
        <v>22</v>
      </c>
      <c r="J73" s="9">
        <v>25</v>
      </c>
      <c r="K73" s="9">
        <v>13</v>
      </c>
      <c r="L73" s="9">
        <v>46</v>
      </c>
      <c r="M73" s="9">
        <v>18</v>
      </c>
      <c r="N73" s="9">
        <v>36</v>
      </c>
      <c r="O73" s="3">
        <f>SUM(C73:N73)</f>
        <v>294</v>
      </c>
      <c r="P73" s="12"/>
      <c r="Q73" s="38">
        <v>3</v>
      </c>
    </row>
    <row r="74" spans="1:17" x14ac:dyDescent="0.25">
      <c r="A74" s="36" t="s">
        <v>50</v>
      </c>
      <c r="B74" s="19" t="s">
        <v>1</v>
      </c>
      <c r="C74" s="17">
        <v>23</v>
      </c>
      <c r="D74" s="17">
        <v>34</v>
      </c>
      <c r="E74" s="17">
        <v>37</v>
      </c>
      <c r="F74" s="17">
        <v>51</v>
      </c>
      <c r="G74" s="17">
        <v>55</v>
      </c>
      <c r="H74" s="17">
        <v>38</v>
      </c>
      <c r="I74" s="17">
        <v>47</v>
      </c>
      <c r="J74" s="17">
        <v>23</v>
      </c>
      <c r="K74" s="17">
        <v>29</v>
      </c>
      <c r="L74" s="17">
        <v>59</v>
      </c>
      <c r="M74" s="17">
        <v>18</v>
      </c>
      <c r="N74" s="17">
        <v>37</v>
      </c>
      <c r="O74" s="3">
        <f t="shared" ref="O74:O75" si="3">SUM(C74:N74)</f>
        <v>451</v>
      </c>
      <c r="P74" s="12"/>
      <c r="Q74" s="39"/>
    </row>
    <row r="75" spans="1:17" x14ac:dyDescent="0.25">
      <c r="A75" s="36" t="s">
        <v>50</v>
      </c>
      <c r="B75" s="18" t="s">
        <v>3</v>
      </c>
      <c r="C75" s="15">
        <v>240</v>
      </c>
      <c r="D75" s="15">
        <v>182</v>
      </c>
      <c r="E75" s="15">
        <v>221</v>
      </c>
      <c r="F75" s="15">
        <v>1</v>
      </c>
      <c r="G75" s="15">
        <v>3</v>
      </c>
      <c r="H75" s="15">
        <v>1</v>
      </c>
      <c r="I75" s="15">
        <v>3</v>
      </c>
      <c r="J75" s="15">
        <v>0</v>
      </c>
      <c r="K75" s="15">
        <v>0</v>
      </c>
      <c r="L75" s="15">
        <v>1</v>
      </c>
      <c r="M75" s="15">
        <v>1</v>
      </c>
      <c r="N75" s="15">
        <v>39</v>
      </c>
      <c r="O75" s="3">
        <f t="shared" si="3"/>
        <v>692</v>
      </c>
      <c r="P75" s="12"/>
      <c r="Q75" s="39"/>
    </row>
    <row r="76" spans="1:17" x14ac:dyDescent="0.25">
      <c r="A76" s="35" t="s">
        <v>51</v>
      </c>
      <c r="B76" s="20" t="s">
        <v>2</v>
      </c>
      <c r="C76" s="21">
        <v>489</v>
      </c>
      <c r="D76" s="21">
        <v>702</v>
      </c>
      <c r="E76" s="21">
        <v>633</v>
      </c>
      <c r="F76" s="21">
        <v>558</v>
      </c>
      <c r="G76" s="21">
        <v>480</v>
      </c>
      <c r="H76" s="21">
        <v>558</v>
      </c>
      <c r="I76" s="21">
        <v>480</v>
      </c>
      <c r="J76" s="21">
        <v>489</v>
      </c>
      <c r="K76" s="21">
        <v>480</v>
      </c>
      <c r="L76" s="21">
        <v>543</v>
      </c>
      <c r="M76" s="21">
        <v>504</v>
      </c>
      <c r="N76" s="21">
        <v>399</v>
      </c>
      <c r="O76" s="22">
        <f>SUM(C76:N76)</f>
        <v>6315</v>
      </c>
      <c r="P76" s="12"/>
      <c r="Q76" s="41">
        <f>65+67</f>
        <v>132</v>
      </c>
    </row>
    <row r="77" spans="1:17" x14ac:dyDescent="0.25">
      <c r="A77" s="36"/>
      <c r="B77" s="19" t="s">
        <v>1</v>
      </c>
      <c r="C77" s="17">
        <v>384</v>
      </c>
      <c r="D77" s="17">
        <v>487</v>
      </c>
      <c r="E77" s="17">
        <v>512</v>
      </c>
      <c r="F77" s="17">
        <v>518</v>
      </c>
      <c r="G77" s="17">
        <v>518</v>
      </c>
      <c r="H77" s="17">
        <v>347</v>
      </c>
      <c r="I77" s="17">
        <v>324</v>
      </c>
      <c r="J77" s="17">
        <v>413</v>
      </c>
      <c r="K77" s="17">
        <v>448</v>
      </c>
      <c r="L77" s="17">
        <v>688</v>
      </c>
      <c r="M77" s="17">
        <v>539</v>
      </c>
      <c r="N77" s="17">
        <v>551</v>
      </c>
      <c r="O77" s="3">
        <f t="shared" ref="O77:O78" si="4">SUM(C77:N77)</f>
        <v>5729</v>
      </c>
      <c r="P77" s="12"/>
      <c r="Q77" s="42"/>
    </row>
    <row r="78" spans="1:17" x14ac:dyDescent="0.25">
      <c r="A78" s="37"/>
      <c r="B78" s="23" t="s">
        <v>3</v>
      </c>
      <c r="C78" s="24">
        <v>81</v>
      </c>
      <c r="D78" s="24">
        <v>119</v>
      </c>
      <c r="E78" s="24">
        <v>48</v>
      </c>
      <c r="F78" s="24">
        <v>164</v>
      </c>
      <c r="G78" s="24">
        <v>217</v>
      </c>
      <c r="H78" s="24">
        <v>13</v>
      </c>
      <c r="I78" s="24">
        <v>89</v>
      </c>
      <c r="J78" s="24">
        <v>48</v>
      </c>
      <c r="K78" s="24">
        <v>44</v>
      </c>
      <c r="L78" s="24">
        <v>95</v>
      </c>
      <c r="M78" s="24">
        <v>36</v>
      </c>
      <c r="N78" s="24">
        <v>207</v>
      </c>
      <c r="O78" s="25">
        <f t="shared" si="4"/>
        <v>1161</v>
      </c>
      <c r="P78" s="12"/>
      <c r="Q78" s="42"/>
    </row>
    <row r="79" spans="1:17" x14ac:dyDescent="0.25">
      <c r="A79" s="35" t="s">
        <v>54</v>
      </c>
      <c r="B79" s="20" t="s">
        <v>2</v>
      </c>
      <c r="C79" s="21">
        <v>40</v>
      </c>
      <c r="D79" s="21">
        <v>51</v>
      </c>
      <c r="E79" s="21">
        <v>89</v>
      </c>
      <c r="F79" s="21">
        <v>21</v>
      </c>
      <c r="G79" s="21">
        <v>29</v>
      </c>
      <c r="H79" s="21">
        <v>32</v>
      </c>
      <c r="I79" s="21">
        <v>25</v>
      </c>
      <c r="J79" s="21">
        <v>23</v>
      </c>
      <c r="K79" s="21">
        <v>43</v>
      </c>
      <c r="L79" s="21">
        <v>49</v>
      </c>
      <c r="M79" s="21">
        <v>47</v>
      </c>
      <c r="N79" s="21">
        <v>37</v>
      </c>
      <c r="O79" s="22">
        <f>SUM(C79:N79)</f>
        <v>486</v>
      </c>
      <c r="P79" s="12"/>
      <c r="Q79" s="41">
        <f>11+6</f>
        <v>17</v>
      </c>
    </row>
    <row r="80" spans="1:17" x14ac:dyDescent="0.25">
      <c r="A80" s="36"/>
      <c r="B80" s="19" t="s">
        <v>1</v>
      </c>
      <c r="C80" s="17">
        <v>57</v>
      </c>
      <c r="D80" s="17">
        <v>63</v>
      </c>
      <c r="E80" s="17">
        <v>74</v>
      </c>
      <c r="F80" s="17">
        <v>66</v>
      </c>
      <c r="G80" s="17">
        <v>81</v>
      </c>
      <c r="H80" s="17">
        <v>52</v>
      </c>
      <c r="I80" s="17">
        <v>66</v>
      </c>
      <c r="J80" s="17">
        <v>35</v>
      </c>
      <c r="K80" s="17">
        <v>58</v>
      </c>
      <c r="L80" s="17">
        <v>59</v>
      </c>
      <c r="M80" s="17">
        <v>88</v>
      </c>
      <c r="N80" s="17">
        <v>64</v>
      </c>
      <c r="O80" s="3">
        <f t="shared" ref="O80:O81" si="5">SUM(C80:N80)</f>
        <v>763</v>
      </c>
      <c r="P80" s="12"/>
      <c r="Q80" s="42"/>
    </row>
    <row r="81" spans="1:17" x14ac:dyDescent="0.25">
      <c r="A81" s="37"/>
      <c r="B81" s="23" t="s">
        <v>3</v>
      </c>
      <c r="C81" s="24">
        <v>6</v>
      </c>
      <c r="D81" s="24">
        <v>4</v>
      </c>
      <c r="E81" s="24">
        <v>5</v>
      </c>
      <c r="F81" s="24">
        <v>2</v>
      </c>
      <c r="G81" s="24">
        <v>7</v>
      </c>
      <c r="H81" s="24">
        <v>2</v>
      </c>
      <c r="I81" s="24">
        <v>3</v>
      </c>
      <c r="J81" s="24">
        <v>7</v>
      </c>
      <c r="K81" s="24">
        <v>2</v>
      </c>
      <c r="L81" s="24">
        <v>0</v>
      </c>
      <c r="M81" s="24">
        <v>5</v>
      </c>
      <c r="N81" s="24">
        <v>90</v>
      </c>
      <c r="O81" s="25">
        <f t="shared" si="5"/>
        <v>133</v>
      </c>
      <c r="P81" s="12"/>
      <c r="Q81" s="42"/>
    </row>
    <row r="82" spans="1:17" x14ac:dyDescent="0.25">
      <c r="A82" s="35" t="s">
        <v>55</v>
      </c>
      <c r="B82" s="20" t="s">
        <v>2</v>
      </c>
      <c r="C82" s="21">
        <f>190+2</f>
        <v>192</v>
      </c>
      <c r="D82" s="21">
        <f>196+7</f>
        <v>203</v>
      </c>
      <c r="E82" s="21">
        <v>116</v>
      </c>
      <c r="F82" s="21">
        <v>81</v>
      </c>
      <c r="G82" s="21">
        <f>158+3</f>
        <v>161</v>
      </c>
      <c r="H82" s="21">
        <f>86+2</f>
        <v>88</v>
      </c>
      <c r="I82" s="21">
        <f>66+23</f>
        <v>89</v>
      </c>
      <c r="J82" s="21">
        <f>56+11</f>
        <v>67</v>
      </c>
      <c r="K82" s="21">
        <v>130</v>
      </c>
      <c r="L82" s="21">
        <f>116+1</f>
        <v>117</v>
      </c>
      <c r="M82" s="21">
        <f>168+12</f>
        <v>180</v>
      </c>
      <c r="N82" s="21">
        <f>126+4</f>
        <v>130</v>
      </c>
      <c r="O82" s="22">
        <f>SUM(C82:N82)</f>
        <v>1554</v>
      </c>
      <c r="P82" s="12"/>
      <c r="Q82" s="41">
        <f>61+13</f>
        <v>74</v>
      </c>
    </row>
    <row r="83" spans="1:17" x14ac:dyDescent="0.25">
      <c r="A83" s="36"/>
      <c r="B83" s="19" t="s">
        <v>1</v>
      </c>
      <c r="C83" s="17">
        <v>220</v>
      </c>
      <c r="D83" s="17">
        <v>280</v>
      </c>
      <c r="E83" s="17">
        <v>283</v>
      </c>
      <c r="F83" s="17">
        <v>287</v>
      </c>
      <c r="G83" s="17">
        <v>229</v>
      </c>
      <c r="H83" s="17">
        <v>230</v>
      </c>
      <c r="I83" s="17">
        <v>205</v>
      </c>
      <c r="J83" s="17">
        <v>166</v>
      </c>
      <c r="K83" s="17">
        <v>201</v>
      </c>
      <c r="L83" s="17">
        <v>2013</v>
      </c>
      <c r="M83" s="17">
        <v>277</v>
      </c>
      <c r="N83" s="17">
        <v>224</v>
      </c>
      <c r="O83" s="3">
        <f t="shared" ref="O83:O84" si="6">SUM(C83:N83)</f>
        <v>4615</v>
      </c>
      <c r="P83" s="12"/>
      <c r="Q83" s="42"/>
    </row>
    <row r="84" spans="1:17" x14ac:dyDescent="0.25">
      <c r="A84" s="37"/>
      <c r="B84" s="23" t="s">
        <v>3</v>
      </c>
      <c r="C84" s="24">
        <v>19</v>
      </c>
      <c r="D84" s="24">
        <v>16</v>
      </c>
      <c r="E84" s="24">
        <v>11</v>
      </c>
      <c r="F84" s="24">
        <v>7</v>
      </c>
      <c r="G84" s="24">
        <v>8</v>
      </c>
      <c r="H84" s="24">
        <v>32</v>
      </c>
      <c r="I84" s="24">
        <v>8</v>
      </c>
      <c r="J84" s="24">
        <v>21</v>
      </c>
      <c r="K84" s="24">
        <v>38</v>
      </c>
      <c r="L84" s="24">
        <v>20</v>
      </c>
      <c r="M84" s="24">
        <v>15</v>
      </c>
      <c r="N84" s="24">
        <v>138</v>
      </c>
      <c r="O84" s="25">
        <f t="shared" si="6"/>
        <v>333</v>
      </c>
      <c r="P84" s="12"/>
      <c r="Q84" s="42"/>
    </row>
    <row r="85" spans="1:17" x14ac:dyDescent="0.25">
      <c r="A85" s="35" t="s">
        <v>56</v>
      </c>
      <c r="B85" s="20" t="s">
        <v>2</v>
      </c>
      <c r="C85" s="21">
        <v>63</v>
      </c>
      <c r="D85" s="21">
        <v>102</v>
      </c>
      <c r="E85" s="21">
        <v>134</v>
      </c>
      <c r="F85" s="21">
        <v>74</v>
      </c>
      <c r="G85" s="21">
        <v>64</v>
      </c>
      <c r="H85" s="21">
        <v>38</v>
      </c>
      <c r="I85" s="21">
        <v>30</v>
      </c>
      <c r="J85" s="21">
        <v>69</v>
      </c>
      <c r="K85" s="21">
        <v>62</v>
      </c>
      <c r="L85" s="21">
        <v>25</v>
      </c>
      <c r="M85" s="21">
        <v>34</v>
      </c>
      <c r="N85" s="21">
        <v>23</v>
      </c>
      <c r="O85" s="22">
        <f>SUM(C85:N85)</f>
        <v>718</v>
      </c>
      <c r="P85" s="12"/>
      <c r="Q85" s="41">
        <v>9</v>
      </c>
    </row>
    <row r="86" spans="1:17" x14ac:dyDescent="0.25">
      <c r="A86" s="36"/>
      <c r="B86" s="19" t="s">
        <v>1</v>
      </c>
      <c r="C86" s="17">
        <v>417</v>
      </c>
      <c r="D86" s="17">
        <v>415</v>
      </c>
      <c r="E86" s="17">
        <v>590</v>
      </c>
      <c r="F86" s="17">
        <v>423</v>
      </c>
      <c r="G86" s="17">
        <v>408</v>
      </c>
      <c r="H86" s="17">
        <v>229</v>
      </c>
      <c r="I86" s="17">
        <v>249</v>
      </c>
      <c r="J86" s="17">
        <v>277</v>
      </c>
      <c r="K86" s="17">
        <v>335</v>
      </c>
      <c r="L86" s="17">
        <v>516</v>
      </c>
      <c r="M86" s="17">
        <v>517</v>
      </c>
      <c r="N86" s="17">
        <v>447</v>
      </c>
      <c r="O86" s="3">
        <f t="shared" ref="O86:O87" si="7">SUM(C86:N86)</f>
        <v>4823</v>
      </c>
      <c r="P86" s="12"/>
      <c r="Q86" s="42"/>
    </row>
    <row r="87" spans="1:17" x14ac:dyDescent="0.25">
      <c r="A87" s="37"/>
      <c r="B87" s="23" t="s">
        <v>3</v>
      </c>
      <c r="C87" s="24">
        <v>5</v>
      </c>
      <c r="D87" s="24">
        <v>5</v>
      </c>
      <c r="E87" s="24">
        <v>15</v>
      </c>
      <c r="F87" s="24">
        <v>13</v>
      </c>
      <c r="G87" s="24">
        <v>7</v>
      </c>
      <c r="H87" s="24">
        <v>26</v>
      </c>
      <c r="I87" s="24">
        <v>6</v>
      </c>
      <c r="J87" s="24">
        <v>15</v>
      </c>
      <c r="K87" s="24">
        <v>5</v>
      </c>
      <c r="L87" s="24">
        <v>5</v>
      </c>
      <c r="M87" s="24">
        <v>3</v>
      </c>
      <c r="N87" s="24">
        <v>256</v>
      </c>
      <c r="O87" s="25">
        <f t="shared" si="7"/>
        <v>361</v>
      </c>
      <c r="P87" s="12"/>
      <c r="Q87" s="42"/>
    </row>
    <row r="88" spans="1:17" x14ac:dyDescent="0.25">
      <c r="A88" s="35" t="s">
        <v>57</v>
      </c>
      <c r="B88" s="20" t="s">
        <v>2</v>
      </c>
      <c r="C88" s="21">
        <v>609</v>
      </c>
      <c r="D88" s="21">
        <v>568</v>
      </c>
      <c r="E88" s="21">
        <v>598</v>
      </c>
      <c r="F88" s="21">
        <v>584</v>
      </c>
      <c r="G88" s="21">
        <v>458</v>
      </c>
      <c r="H88" s="21">
        <v>390</v>
      </c>
      <c r="I88" s="21">
        <v>261</v>
      </c>
      <c r="J88" s="21">
        <v>328</v>
      </c>
      <c r="K88" s="21">
        <v>436</v>
      </c>
      <c r="L88" s="21">
        <v>547</v>
      </c>
      <c r="M88" s="21">
        <v>618</v>
      </c>
      <c r="N88" s="21">
        <v>682</v>
      </c>
      <c r="O88" s="22">
        <f>SUM(C88:N88)</f>
        <v>6079</v>
      </c>
      <c r="P88" s="12"/>
      <c r="Q88" s="41">
        <v>27</v>
      </c>
    </row>
    <row r="89" spans="1:17" x14ac:dyDescent="0.25">
      <c r="A89" s="36"/>
      <c r="B89" s="19" t="s">
        <v>1</v>
      </c>
      <c r="C89" s="17">
        <v>407</v>
      </c>
      <c r="D89" s="17">
        <v>364</v>
      </c>
      <c r="E89" s="17">
        <v>416</v>
      </c>
      <c r="F89" s="17">
        <v>359</v>
      </c>
      <c r="G89" s="17">
        <v>461</v>
      </c>
      <c r="H89" s="17">
        <v>245</v>
      </c>
      <c r="I89" s="17">
        <v>188</v>
      </c>
      <c r="J89" s="17">
        <v>210</v>
      </c>
      <c r="K89" s="17">
        <v>255</v>
      </c>
      <c r="L89" s="17">
        <v>367</v>
      </c>
      <c r="M89" s="17">
        <v>497</v>
      </c>
      <c r="N89" s="17">
        <v>424</v>
      </c>
      <c r="O89" s="3">
        <f t="shared" ref="O89:O90" si="8">SUM(C89:N89)</f>
        <v>4193</v>
      </c>
      <c r="P89" s="12"/>
      <c r="Q89" s="42"/>
    </row>
    <row r="90" spans="1:17" x14ac:dyDescent="0.25">
      <c r="A90" s="37"/>
      <c r="B90" s="23" t="s">
        <v>3</v>
      </c>
      <c r="C90" s="24">
        <v>16</v>
      </c>
      <c r="D90" s="24">
        <v>31</v>
      </c>
      <c r="E90" s="24">
        <v>33</v>
      </c>
      <c r="F90" s="24">
        <v>59</v>
      </c>
      <c r="G90" s="24">
        <v>18</v>
      </c>
      <c r="H90" s="24">
        <v>50</v>
      </c>
      <c r="I90" s="24">
        <v>16</v>
      </c>
      <c r="J90" s="24">
        <v>27</v>
      </c>
      <c r="K90" s="24">
        <v>42</v>
      </c>
      <c r="L90" s="24">
        <v>40</v>
      </c>
      <c r="M90" s="24">
        <v>59</v>
      </c>
      <c r="N90" s="24">
        <v>221</v>
      </c>
      <c r="O90" s="25">
        <f t="shared" si="8"/>
        <v>612</v>
      </c>
      <c r="P90" s="12"/>
      <c r="Q90" s="42"/>
    </row>
    <row r="91" spans="1:17" x14ac:dyDescent="0.25">
      <c r="A91" s="35" t="s">
        <v>58</v>
      </c>
      <c r="B91" s="20" t="s">
        <v>2</v>
      </c>
      <c r="C91" s="21">
        <v>87</v>
      </c>
      <c r="D91" s="21">
        <v>111</v>
      </c>
      <c r="E91" s="21">
        <v>90</v>
      </c>
      <c r="F91" s="21">
        <v>59</v>
      </c>
      <c r="G91" s="21">
        <v>134</v>
      </c>
      <c r="H91" s="21">
        <v>81</v>
      </c>
      <c r="I91" s="21">
        <v>79</v>
      </c>
      <c r="J91" s="21">
        <v>88</v>
      </c>
      <c r="K91" s="21">
        <v>118</v>
      </c>
      <c r="L91" s="21">
        <v>200</v>
      </c>
      <c r="M91" s="21">
        <v>201</v>
      </c>
      <c r="N91" s="21">
        <v>168</v>
      </c>
      <c r="O91" s="22">
        <f>SUM(C91:N91)</f>
        <v>1416</v>
      </c>
      <c r="P91" s="12"/>
      <c r="Q91" s="41">
        <v>1</v>
      </c>
    </row>
    <row r="92" spans="1:17" x14ac:dyDescent="0.25">
      <c r="A92" s="36"/>
      <c r="B92" s="19" t="s">
        <v>1</v>
      </c>
      <c r="C92" s="17">
        <v>38</v>
      </c>
      <c r="D92" s="17">
        <v>52</v>
      </c>
      <c r="E92" s="17">
        <v>70</v>
      </c>
      <c r="F92" s="17">
        <v>60</v>
      </c>
      <c r="G92" s="17">
        <v>65</v>
      </c>
      <c r="H92" s="17">
        <v>73</v>
      </c>
      <c r="I92" s="17">
        <v>61</v>
      </c>
      <c r="J92" s="17">
        <v>46</v>
      </c>
      <c r="K92" s="17">
        <v>51</v>
      </c>
      <c r="L92" s="17">
        <v>54</v>
      </c>
      <c r="M92" s="17">
        <v>68</v>
      </c>
      <c r="N92" s="17">
        <v>79</v>
      </c>
      <c r="O92" s="3">
        <f t="shared" ref="O92:O93" si="9">SUM(C92:N92)</f>
        <v>717</v>
      </c>
      <c r="P92" s="12"/>
      <c r="Q92" s="42"/>
    </row>
    <row r="93" spans="1:17" x14ac:dyDescent="0.25">
      <c r="A93" s="37"/>
      <c r="B93" s="23" t="s">
        <v>3</v>
      </c>
      <c r="C93" s="24">
        <v>1</v>
      </c>
      <c r="D93" s="24">
        <v>0</v>
      </c>
      <c r="E93" s="24">
        <v>19</v>
      </c>
      <c r="F93" s="24">
        <v>1</v>
      </c>
      <c r="G93" s="24">
        <v>5</v>
      </c>
      <c r="H93" s="24">
        <v>0</v>
      </c>
      <c r="I93" s="24">
        <v>1</v>
      </c>
      <c r="J93" s="24">
        <v>0</v>
      </c>
      <c r="K93" s="24">
        <v>0</v>
      </c>
      <c r="L93" s="24">
        <v>2</v>
      </c>
      <c r="M93" s="24">
        <v>52</v>
      </c>
      <c r="N93" s="24">
        <v>36</v>
      </c>
      <c r="O93" s="25">
        <f t="shared" si="9"/>
        <v>117</v>
      </c>
      <c r="P93" s="12"/>
      <c r="Q93" s="42"/>
    </row>
    <row r="94" spans="1:17" x14ac:dyDescent="0.25">
      <c r="A94" s="35" t="s">
        <v>59</v>
      </c>
      <c r="B94" s="20" t="s">
        <v>2</v>
      </c>
      <c r="C94" s="21">
        <v>18</v>
      </c>
      <c r="D94" s="21">
        <v>20</v>
      </c>
      <c r="E94" s="21">
        <v>18</v>
      </c>
      <c r="F94" s="21">
        <v>22</v>
      </c>
      <c r="G94" s="21">
        <v>23</v>
      </c>
      <c r="H94" s="21">
        <v>19</v>
      </c>
      <c r="I94" s="21">
        <v>15</v>
      </c>
      <c r="J94" s="21">
        <v>7</v>
      </c>
      <c r="K94" s="21">
        <v>10</v>
      </c>
      <c r="L94" s="21">
        <v>12</v>
      </c>
      <c r="M94" s="21">
        <v>35</v>
      </c>
      <c r="N94" s="21">
        <v>16</v>
      </c>
      <c r="O94" s="22">
        <f>SUM(C94:N94)</f>
        <v>215</v>
      </c>
      <c r="P94" s="12"/>
      <c r="Q94" s="41">
        <v>3</v>
      </c>
    </row>
    <row r="95" spans="1:17" x14ac:dyDescent="0.25">
      <c r="A95" s="36"/>
      <c r="B95" s="19" t="s">
        <v>1</v>
      </c>
      <c r="C95" s="17">
        <v>15</v>
      </c>
      <c r="D95" s="17">
        <v>22</v>
      </c>
      <c r="E95" s="17">
        <v>17</v>
      </c>
      <c r="F95" s="17">
        <v>22</v>
      </c>
      <c r="G95" s="17">
        <v>26</v>
      </c>
      <c r="H95" s="17">
        <v>19</v>
      </c>
      <c r="I95" s="17">
        <v>11</v>
      </c>
      <c r="J95" s="17">
        <v>15</v>
      </c>
      <c r="K95" s="17">
        <v>15</v>
      </c>
      <c r="L95" s="17">
        <v>24</v>
      </c>
      <c r="M95" s="17">
        <v>33</v>
      </c>
      <c r="N95" s="17">
        <v>6</v>
      </c>
      <c r="O95" s="3">
        <f t="shared" ref="O95:O96" si="10">SUM(C95:N95)</f>
        <v>225</v>
      </c>
      <c r="P95" s="12"/>
      <c r="Q95" s="42"/>
    </row>
    <row r="96" spans="1:17" x14ac:dyDescent="0.25">
      <c r="A96" s="37"/>
      <c r="B96" s="23" t="s">
        <v>3</v>
      </c>
      <c r="C96" s="24">
        <v>3</v>
      </c>
      <c r="D96" s="24">
        <v>3</v>
      </c>
      <c r="E96" s="24">
        <v>3</v>
      </c>
      <c r="F96" s="24">
        <v>2</v>
      </c>
      <c r="G96" s="24">
        <v>2</v>
      </c>
      <c r="H96" s="24">
        <v>0</v>
      </c>
      <c r="I96" s="24">
        <v>4</v>
      </c>
      <c r="J96" s="24">
        <v>0</v>
      </c>
      <c r="K96" s="24">
        <v>3</v>
      </c>
      <c r="L96" s="24">
        <v>0</v>
      </c>
      <c r="M96" s="24">
        <v>5</v>
      </c>
      <c r="N96" s="24">
        <v>1</v>
      </c>
      <c r="O96" s="25">
        <f t="shared" si="10"/>
        <v>26</v>
      </c>
      <c r="P96" s="12"/>
      <c r="Q96" s="42"/>
    </row>
    <row r="97" spans="1:17" x14ac:dyDescent="0.25">
      <c r="A97" s="35" t="s">
        <v>60</v>
      </c>
      <c r="B97" s="20" t="s">
        <v>2</v>
      </c>
      <c r="C97" s="21">
        <v>288</v>
      </c>
      <c r="D97" s="21">
        <v>302</v>
      </c>
      <c r="E97" s="21">
        <v>462</v>
      </c>
      <c r="F97" s="21">
        <v>386</v>
      </c>
      <c r="G97" s="21">
        <v>518</v>
      </c>
      <c r="H97" s="21">
        <v>262</v>
      </c>
      <c r="I97" s="21">
        <v>182</v>
      </c>
      <c r="J97" s="21">
        <v>150</v>
      </c>
      <c r="K97" s="21">
        <v>242</v>
      </c>
      <c r="L97" s="21">
        <v>286</v>
      </c>
      <c r="M97" s="21">
        <v>294</v>
      </c>
      <c r="N97" s="21">
        <v>280</v>
      </c>
      <c r="O97" s="22">
        <f>SUM(C97:N97)</f>
        <v>3652</v>
      </c>
      <c r="P97" s="12"/>
      <c r="Q97" s="41">
        <f>63+5</f>
        <v>68</v>
      </c>
    </row>
    <row r="98" spans="1:17" x14ac:dyDescent="0.25">
      <c r="A98" s="36"/>
      <c r="B98" s="19" t="s">
        <v>1</v>
      </c>
      <c r="C98" s="17">
        <v>484</v>
      </c>
      <c r="D98" s="17">
        <v>486</v>
      </c>
      <c r="E98" s="17">
        <v>701</v>
      </c>
      <c r="F98" s="17">
        <v>730</v>
      </c>
      <c r="G98" s="17">
        <v>679</v>
      </c>
      <c r="H98" s="17">
        <v>318</v>
      </c>
      <c r="I98" s="17">
        <v>211</v>
      </c>
      <c r="J98" s="17">
        <v>258</v>
      </c>
      <c r="K98" s="17">
        <v>560</v>
      </c>
      <c r="L98" s="17">
        <v>668</v>
      </c>
      <c r="M98" s="17">
        <v>1040</v>
      </c>
      <c r="N98" s="17">
        <v>950</v>
      </c>
      <c r="O98" s="3">
        <f t="shared" ref="O98:O99" si="11">SUM(C98:N98)</f>
        <v>7085</v>
      </c>
      <c r="P98" s="12"/>
      <c r="Q98" s="42"/>
    </row>
    <row r="99" spans="1:17" x14ac:dyDescent="0.25">
      <c r="A99" s="37"/>
      <c r="B99" s="23" t="s">
        <v>3</v>
      </c>
      <c r="C99" s="24">
        <v>12</v>
      </c>
      <c r="D99" s="24">
        <v>30</v>
      </c>
      <c r="E99" s="24">
        <v>17</v>
      </c>
      <c r="F99" s="24">
        <v>12</v>
      </c>
      <c r="G99" s="24">
        <v>8</v>
      </c>
      <c r="H99" s="24">
        <v>15</v>
      </c>
      <c r="I99" s="24">
        <v>41</v>
      </c>
      <c r="J99" s="24">
        <v>7</v>
      </c>
      <c r="K99" s="24">
        <v>18</v>
      </c>
      <c r="L99" s="24">
        <v>12</v>
      </c>
      <c r="M99" s="24">
        <v>53</v>
      </c>
      <c r="N99" s="24">
        <v>88</v>
      </c>
      <c r="O99" s="25">
        <f t="shared" si="11"/>
        <v>313</v>
      </c>
      <c r="P99" s="12"/>
      <c r="Q99" s="42"/>
    </row>
    <row r="100" spans="1:17" x14ac:dyDescent="0.25">
      <c r="A100" s="35" t="s">
        <v>61</v>
      </c>
      <c r="B100" s="20" t="s">
        <v>2</v>
      </c>
      <c r="C100" s="21">
        <v>18</v>
      </c>
      <c r="D100" s="21">
        <v>29</v>
      </c>
      <c r="E100" s="21">
        <v>20</v>
      </c>
      <c r="F100" s="21">
        <v>19</v>
      </c>
      <c r="G100" s="21">
        <v>15</v>
      </c>
      <c r="H100" s="21">
        <v>49</v>
      </c>
      <c r="I100" s="21">
        <v>22</v>
      </c>
      <c r="J100" s="21">
        <v>17</v>
      </c>
      <c r="K100" s="21">
        <v>63</v>
      </c>
      <c r="L100" s="21">
        <v>22</v>
      </c>
      <c r="M100" s="21">
        <v>28</v>
      </c>
      <c r="N100" s="21">
        <v>23</v>
      </c>
      <c r="O100" s="22">
        <f>SUM(C100:N100)</f>
        <v>325</v>
      </c>
      <c r="P100" s="12"/>
      <c r="Q100" s="41"/>
    </row>
    <row r="101" spans="1:17" x14ac:dyDescent="0.25">
      <c r="A101" s="36"/>
      <c r="B101" s="19" t="s">
        <v>1</v>
      </c>
      <c r="C101" s="17">
        <v>49</v>
      </c>
      <c r="D101" s="17">
        <v>16</v>
      </c>
      <c r="E101" s="17">
        <v>26</v>
      </c>
      <c r="F101" s="17">
        <v>57</v>
      </c>
      <c r="G101" s="17">
        <v>39</v>
      </c>
      <c r="H101" s="17">
        <v>26</v>
      </c>
      <c r="I101" s="17">
        <v>19</v>
      </c>
      <c r="J101" s="17">
        <v>27</v>
      </c>
      <c r="K101" s="17">
        <v>53</v>
      </c>
      <c r="L101" s="17">
        <v>59</v>
      </c>
      <c r="M101" s="17">
        <v>62</v>
      </c>
      <c r="N101" s="17">
        <v>25</v>
      </c>
      <c r="O101" s="3">
        <f t="shared" ref="O101:O102" si="12">SUM(C101:N101)</f>
        <v>458</v>
      </c>
      <c r="P101" s="12"/>
      <c r="Q101" s="42"/>
    </row>
    <row r="102" spans="1:17" x14ac:dyDescent="0.25">
      <c r="A102" s="37"/>
      <c r="B102" s="23" t="s">
        <v>3</v>
      </c>
      <c r="C102" s="24">
        <v>1</v>
      </c>
      <c r="D102" s="24">
        <v>0</v>
      </c>
      <c r="E102" s="24">
        <v>18</v>
      </c>
      <c r="F102" s="24">
        <v>3</v>
      </c>
      <c r="G102" s="24">
        <v>0</v>
      </c>
      <c r="H102" s="24">
        <v>0</v>
      </c>
      <c r="I102" s="24">
        <v>15</v>
      </c>
      <c r="J102" s="24">
        <v>0</v>
      </c>
      <c r="K102" s="24">
        <v>4</v>
      </c>
      <c r="L102" s="24">
        <v>2</v>
      </c>
      <c r="M102" s="24">
        <v>2</v>
      </c>
      <c r="N102" s="24">
        <v>8</v>
      </c>
      <c r="O102" s="25">
        <f t="shared" si="12"/>
        <v>53</v>
      </c>
      <c r="P102" s="12"/>
      <c r="Q102" s="42"/>
    </row>
    <row r="103" spans="1:17" x14ac:dyDescent="0.25">
      <c r="A103" s="35" t="s">
        <v>62</v>
      </c>
      <c r="B103" s="20" t="s">
        <v>2</v>
      </c>
      <c r="C103" s="21">
        <v>722</v>
      </c>
      <c r="D103" s="21">
        <v>1000</v>
      </c>
      <c r="E103" s="21">
        <v>842</v>
      </c>
      <c r="F103" s="21">
        <v>739</v>
      </c>
      <c r="G103" s="21">
        <v>680</v>
      </c>
      <c r="H103" s="21">
        <v>734</v>
      </c>
      <c r="I103" s="21">
        <v>584</v>
      </c>
      <c r="J103" s="21">
        <v>668</v>
      </c>
      <c r="K103" s="21">
        <v>391</v>
      </c>
      <c r="L103" s="21">
        <v>278</v>
      </c>
      <c r="M103" s="21">
        <v>587</v>
      </c>
      <c r="N103" s="21">
        <v>731</v>
      </c>
      <c r="O103" s="22">
        <f>SUM(C103:N103)</f>
        <v>7956</v>
      </c>
      <c r="P103" s="12"/>
      <c r="Q103" s="41">
        <v>9</v>
      </c>
    </row>
    <row r="104" spans="1:17" x14ac:dyDescent="0.25">
      <c r="A104" s="36"/>
      <c r="B104" s="19" t="s">
        <v>1</v>
      </c>
      <c r="C104" s="17">
        <v>2013</v>
      </c>
      <c r="D104" s="17">
        <v>2098</v>
      </c>
      <c r="E104" s="17">
        <v>3247</v>
      </c>
      <c r="F104" s="17">
        <v>2206</v>
      </c>
      <c r="G104" s="17">
        <v>2888</v>
      </c>
      <c r="H104" s="17">
        <v>2467</v>
      </c>
      <c r="I104" s="17">
        <v>2089</v>
      </c>
      <c r="J104" s="17">
        <v>3277</v>
      </c>
      <c r="K104" s="17">
        <v>1357</v>
      </c>
      <c r="L104" s="17">
        <v>1141</v>
      </c>
      <c r="M104" s="17">
        <v>1860</v>
      </c>
      <c r="N104" s="17">
        <v>2919</v>
      </c>
      <c r="O104" s="3">
        <f t="shared" ref="O104:O105" si="13">SUM(C104:N104)</f>
        <v>27562</v>
      </c>
      <c r="P104" s="12"/>
      <c r="Q104" s="42"/>
    </row>
    <row r="105" spans="1:17" x14ac:dyDescent="0.25">
      <c r="A105" s="37"/>
      <c r="B105" s="23" t="s">
        <v>3</v>
      </c>
      <c r="C105" s="24">
        <v>125</v>
      </c>
      <c r="D105" s="24">
        <v>27</v>
      </c>
      <c r="E105" s="24">
        <v>136</v>
      </c>
      <c r="F105" s="24">
        <v>51</v>
      </c>
      <c r="G105" s="24">
        <v>32</v>
      </c>
      <c r="H105" s="24">
        <v>95</v>
      </c>
      <c r="I105" s="24">
        <v>35</v>
      </c>
      <c r="J105" s="24">
        <v>53</v>
      </c>
      <c r="K105" s="24">
        <v>79</v>
      </c>
      <c r="L105" s="24">
        <v>58</v>
      </c>
      <c r="M105" s="24">
        <v>89</v>
      </c>
      <c r="N105" s="24">
        <v>489</v>
      </c>
      <c r="O105" s="25">
        <f t="shared" si="13"/>
        <v>1269</v>
      </c>
      <c r="P105" s="12"/>
      <c r="Q105" s="42"/>
    </row>
    <row r="106" spans="1:17" x14ac:dyDescent="0.25">
      <c r="A106" s="35" t="s">
        <v>63</v>
      </c>
      <c r="B106" s="20" t="s">
        <v>2</v>
      </c>
      <c r="C106" s="21">
        <v>57</v>
      </c>
      <c r="D106" s="21">
        <v>85</v>
      </c>
      <c r="E106" s="21">
        <v>44</v>
      </c>
      <c r="F106" s="21">
        <v>56</v>
      </c>
      <c r="G106" s="21">
        <v>91</v>
      </c>
      <c r="H106" s="21">
        <v>50</v>
      </c>
      <c r="I106" s="21">
        <v>56</v>
      </c>
      <c r="J106" s="21">
        <v>49</v>
      </c>
      <c r="K106" s="21">
        <v>34</v>
      </c>
      <c r="L106" s="21">
        <v>61</v>
      </c>
      <c r="M106" s="21">
        <v>62</v>
      </c>
      <c r="N106" s="21">
        <v>84</v>
      </c>
      <c r="O106" s="22">
        <f>SUM(C106:N106)</f>
        <v>729</v>
      </c>
      <c r="P106" s="12"/>
      <c r="Q106" s="41"/>
    </row>
    <row r="107" spans="1:17" x14ac:dyDescent="0.25">
      <c r="A107" s="36"/>
      <c r="B107" s="19" t="s">
        <v>1</v>
      </c>
      <c r="C107" s="17">
        <v>194</v>
      </c>
      <c r="D107" s="17">
        <v>157</v>
      </c>
      <c r="E107" s="17">
        <v>244</v>
      </c>
      <c r="F107" s="17">
        <v>178</v>
      </c>
      <c r="G107" s="17">
        <v>162</v>
      </c>
      <c r="H107" s="17">
        <v>110</v>
      </c>
      <c r="I107" s="17">
        <v>91</v>
      </c>
      <c r="J107" s="17">
        <v>111</v>
      </c>
      <c r="K107" s="17">
        <v>157</v>
      </c>
      <c r="L107" s="17">
        <v>233</v>
      </c>
      <c r="M107" s="17">
        <v>281</v>
      </c>
      <c r="N107" s="17">
        <v>211</v>
      </c>
      <c r="O107" s="3">
        <f t="shared" ref="O107:O108" si="14">SUM(C107:N107)</f>
        <v>2129</v>
      </c>
      <c r="P107" s="12"/>
      <c r="Q107" s="42"/>
    </row>
    <row r="108" spans="1:17" x14ac:dyDescent="0.25">
      <c r="A108" s="37"/>
      <c r="B108" s="23" t="s">
        <v>3</v>
      </c>
      <c r="C108" s="24">
        <v>1</v>
      </c>
      <c r="D108" s="24">
        <v>1</v>
      </c>
      <c r="E108" s="24">
        <v>31</v>
      </c>
      <c r="F108" s="24">
        <v>4</v>
      </c>
      <c r="G108" s="24">
        <v>2</v>
      </c>
      <c r="H108" s="24">
        <v>38</v>
      </c>
      <c r="I108" s="24">
        <v>9</v>
      </c>
      <c r="J108" s="24">
        <v>9</v>
      </c>
      <c r="K108" s="24">
        <v>2</v>
      </c>
      <c r="L108" s="24">
        <v>3</v>
      </c>
      <c r="M108" s="24">
        <v>20</v>
      </c>
      <c r="N108" s="24">
        <v>64</v>
      </c>
      <c r="O108" s="25">
        <f t="shared" si="14"/>
        <v>184</v>
      </c>
      <c r="P108" s="12"/>
      <c r="Q108" s="42"/>
    </row>
    <row r="109" spans="1:17" x14ac:dyDescent="0.25">
      <c r="A109" s="35" t="s">
        <v>64</v>
      </c>
      <c r="B109" s="20" t="s">
        <v>2</v>
      </c>
      <c r="C109" s="21">
        <v>44</v>
      </c>
      <c r="D109" s="21">
        <v>56</v>
      </c>
      <c r="E109" s="21">
        <v>62</v>
      </c>
      <c r="F109" s="21">
        <v>53</v>
      </c>
      <c r="G109" s="21">
        <v>27</v>
      </c>
      <c r="H109" s="21">
        <v>28</v>
      </c>
      <c r="I109" s="21">
        <v>28</v>
      </c>
      <c r="J109" s="21">
        <v>31</v>
      </c>
      <c r="K109" s="21">
        <v>34</v>
      </c>
      <c r="L109" s="21">
        <v>36</v>
      </c>
      <c r="M109" s="21">
        <v>38</v>
      </c>
      <c r="N109" s="21">
        <v>53</v>
      </c>
      <c r="O109" s="22">
        <f>SUM(C109:N109)</f>
        <v>490</v>
      </c>
      <c r="P109" s="12"/>
      <c r="Q109" s="41">
        <v>8</v>
      </c>
    </row>
    <row r="110" spans="1:17" x14ac:dyDescent="0.25">
      <c r="A110" s="36"/>
      <c r="B110" s="19" t="s">
        <v>1</v>
      </c>
      <c r="C110" s="17">
        <v>151</v>
      </c>
      <c r="D110" s="17">
        <v>167</v>
      </c>
      <c r="E110" s="17">
        <v>293</v>
      </c>
      <c r="F110" s="17">
        <v>273</v>
      </c>
      <c r="G110" s="17">
        <v>255</v>
      </c>
      <c r="H110" s="17">
        <v>123</v>
      </c>
      <c r="I110" s="17">
        <v>83</v>
      </c>
      <c r="J110" s="17">
        <v>120</v>
      </c>
      <c r="K110" s="17">
        <v>142</v>
      </c>
      <c r="L110" s="17">
        <v>311</v>
      </c>
      <c r="M110" s="17">
        <v>370</v>
      </c>
      <c r="N110" s="17">
        <v>218</v>
      </c>
      <c r="O110" s="3">
        <f t="shared" ref="O110:O111" si="15">SUM(C110:N110)</f>
        <v>2506</v>
      </c>
      <c r="P110" s="12"/>
      <c r="Q110" s="42"/>
    </row>
    <row r="111" spans="1:17" x14ac:dyDescent="0.25">
      <c r="A111" s="37"/>
      <c r="B111" s="23" t="s">
        <v>3</v>
      </c>
      <c r="C111" s="24">
        <v>7</v>
      </c>
      <c r="D111" s="24">
        <v>4</v>
      </c>
      <c r="E111" s="24">
        <v>15</v>
      </c>
      <c r="F111" s="24">
        <v>17</v>
      </c>
      <c r="G111" s="24">
        <v>17</v>
      </c>
      <c r="H111" s="24">
        <v>4</v>
      </c>
      <c r="I111" s="24">
        <v>2</v>
      </c>
      <c r="J111" s="24">
        <v>11</v>
      </c>
      <c r="K111" s="24">
        <v>4</v>
      </c>
      <c r="L111" s="24">
        <v>5</v>
      </c>
      <c r="M111" s="24">
        <v>23</v>
      </c>
      <c r="N111" s="24">
        <v>60</v>
      </c>
      <c r="O111" s="25">
        <f t="shared" si="15"/>
        <v>169</v>
      </c>
      <c r="P111" s="12"/>
      <c r="Q111" s="42"/>
    </row>
    <row r="112" spans="1:17" x14ac:dyDescent="0.25">
      <c r="A112" s="35" t="s">
        <v>65</v>
      </c>
      <c r="B112" s="20" t="s">
        <v>2</v>
      </c>
      <c r="C112" s="21">
        <v>55</v>
      </c>
      <c r="D112" s="21">
        <v>40</v>
      </c>
      <c r="E112" s="21">
        <v>57</v>
      </c>
      <c r="F112" s="21">
        <v>46</v>
      </c>
      <c r="G112" s="21">
        <v>32</v>
      </c>
      <c r="H112" s="21">
        <v>25</v>
      </c>
      <c r="I112" s="21">
        <v>47</v>
      </c>
      <c r="J112" s="21">
        <v>24</v>
      </c>
      <c r="K112" s="21">
        <v>18</v>
      </c>
      <c r="L112" s="21">
        <v>30</v>
      </c>
      <c r="M112" s="21">
        <v>61</v>
      </c>
      <c r="N112" s="21">
        <v>40</v>
      </c>
      <c r="O112" s="22">
        <f>SUM(C112:N112)</f>
        <v>475</v>
      </c>
      <c r="Q112" s="41"/>
    </row>
    <row r="113" spans="1:17" x14ac:dyDescent="0.25">
      <c r="A113" s="36"/>
      <c r="B113" s="19" t="s">
        <v>1</v>
      </c>
      <c r="C113" s="17">
        <v>35</v>
      </c>
      <c r="D113" s="17">
        <v>26</v>
      </c>
      <c r="E113" s="17">
        <v>49</v>
      </c>
      <c r="F113" s="17">
        <v>71</v>
      </c>
      <c r="G113" s="17">
        <v>26</v>
      </c>
      <c r="H113" s="17">
        <v>26</v>
      </c>
      <c r="I113" s="17">
        <v>36</v>
      </c>
      <c r="J113" s="17">
        <v>21</v>
      </c>
      <c r="K113" s="17">
        <v>37</v>
      </c>
      <c r="L113" s="17">
        <v>24</v>
      </c>
      <c r="M113" s="17">
        <v>27</v>
      </c>
      <c r="N113" s="17">
        <v>22</v>
      </c>
      <c r="O113" s="3">
        <f t="shared" ref="O113:O114" si="16">SUM(C113:N113)</f>
        <v>400</v>
      </c>
      <c r="Q113" s="42"/>
    </row>
    <row r="114" spans="1:17" x14ac:dyDescent="0.25">
      <c r="A114" s="37"/>
      <c r="B114" s="23" t="s">
        <v>3</v>
      </c>
      <c r="C114" s="24">
        <v>2</v>
      </c>
      <c r="D114" s="24">
        <v>2</v>
      </c>
      <c r="E114" s="24">
        <v>11</v>
      </c>
      <c r="F114" s="24">
        <v>5</v>
      </c>
      <c r="G114" s="24">
        <v>7</v>
      </c>
      <c r="H114" s="24">
        <v>4</v>
      </c>
      <c r="I114" s="24">
        <v>4</v>
      </c>
      <c r="J114" s="24">
        <v>1</v>
      </c>
      <c r="K114" s="24">
        <v>0</v>
      </c>
      <c r="L114" s="24">
        <v>0</v>
      </c>
      <c r="M114" s="24">
        <v>14</v>
      </c>
      <c r="N114" s="24">
        <v>8</v>
      </c>
      <c r="O114" s="25">
        <f t="shared" si="16"/>
        <v>58</v>
      </c>
      <c r="Q114" s="42"/>
    </row>
    <row r="115" spans="1:17" x14ac:dyDescent="0.25">
      <c r="A115" s="35" t="s">
        <v>66</v>
      </c>
      <c r="B115" s="20" t="s">
        <v>2</v>
      </c>
      <c r="C115" s="21">
        <v>12</v>
      </c>
      <c r="D115" s="21">
        <v>17</v>
      </c>
      <c r="E115" s="21">
        <v>16</v>
      </c>
      <c r="F115" s="21">
        <v>19</v>
      </c>
      <c r="G115" s="21">
        <v>9</v>
      </c>
      <c r="H115" s="21">
        <v>15</v>
      </c>
      <c r="I115" s="21">
        <v>10</v>
      </c>
      <c r="J115" s="21">
        <v>7</v>
      </c>
      <c r="K115" s="21">
        <v>4</v>
      </c>
      <c r="L115" s="21">
        <v>18</v>
      </c>
      <c r="M115" s="21">
        <v>44</v>
      </c>
      <c r="N115" s="21">
        <v>17</v>
      </c>
      <c r="O115" s="22">
        <f>SUM(C115:N115)</f>
        <v>188</v>
      </c>
      <c r="Q115" s="41">
        <v>2</v>
      </c>
    </row>
    <row r="116" spans="1:17" x14ac:dyDescent="0.25">
      <c r="A116" s="36"/>
      <c r="B116" s="19" t="s">
        <v>1</v>
      </c>
      <c r="C116" s="17">
        <v>112</v>
      </c>
      <c r="D116" s="17">
        <v>74</v>
      </c>
      <c r="E116" s="17">
        <v>130</v>
      </c>
      <c r="F116" s="17">
        <v>167</v>
      </c>
      <c r="G116" s="17">
        <v>155</v>
      </c>
      <c r="H116" s="17">
        <v>83</v>
      </c>
      <c r="I116" s="17">
        <v>58</v>
      </c>
      <c r="J116" s="17">
        <v>93</v>
      </c>
      <c r="K116" s="17">
        <v>69</v>
      </c>
      <c r="L116" s="17">
        <v>146</v>
      </c>
      <c r="M116" s="17">
        <v>136</v>
      </c>
      <c r="N116" s="17">
        <v>106</v>
      </c>
      <c r="O116" s="3">
        <f t="shared" ref="O116:O117" si="17">SUM(C116:N116)</f>
        <v>1329</v>
      </c>
      <c r="Q116" s="42"/>
    </row>
    <row r="117" spans="1:17" x14ac:dyDescent="0.25">
      <c r="A117" s="37"/>
      <c r="B117" s="23" t="s">
        <v>3</v>
      </c>
      <c r="C117" s="24">
        <v>2</v>
      </c>
      <c r="D117" s="24">
        <v>3</v>
      </c>
      <c r="E117" s="24">
        <v>29</v>
      </c>
      <c r="F117" s="24">
        <v>17</v>
      </c>
      <c r="G117" s="24">
        <v>12</v>
      </c>
      <c r="H117" s="24">
        <v>5</v>
      </c>
      <c r="I117" s="24">
        <v>13</v>
      </c>
      <c r="J117" s="24">
        <v>12</v>
      </c>
      <c r="K117" s="24">
        <v>0</v>
      </c>
      <c r="L117" s="24">
        <v>11</v>
      </c>
      <c r="M117" s="24">
        <v>47</v>
      </c>
      <c r="N117" s="24">
        <v>101</v>
      </c>
      <c r="O117" s="25">
        <f t="shared" si="17"/>
        <v>252</v>
      </c>
      <c r="Q117" s="42"/>
    </row>
    <row r="118" spans="1:17" x14ac:dyDescent="0.25">
      <c r="A118" s="35" t="s">
        <v>69</v>
      </c>
      <c r="B118" s="20" t="s">
        <v>2</v>
      </c>
      <c r="C118" s="21">
        <v>112</v>
      </c>
      <c r="D118" s="21">
        <v>110</v>
      </c>
      <c r="E118" s="21">
        <v>124</v>
      </c>
      <c r="F118" s="21">
        <v>146</v>
      </c>
      <c r="G118" s="21">
        <v>139</v>
      </c>
      <c r="H118" s="21">
        <v>85</v>
      </c>
      <c r="I118" s="21">
        <v>72</v>
      </c>
      <c r="J118" s="21">
        <v>84</v>
      </c>
      <c r="K118" s="21">
        <v>128</v>
      </c>
      <c r="L118" s="21">
        <v>172</v>
      </c>
      <c r="M118" s="21">
        <v>168</v>
      </c>
      <c r="N118" s="21">
        <v>156</v>
      </c>
      <c r="O118" s="22">
        <f>SUM(C118:N118)</f>
        <v>1496</v>
      </c>
      <c r="Q118" s="41">
        <v>21</v>
      </c>
    </row>
    <row r="119" spans="1:17" x14ac:dyDescent="0.25">
      <c r="A119" s="36"/>
      <c r="B119" s="19" t="s">
        <v>1</v>
      </c>
      <c r="C119" s="17">
        <v>146</v>
      </c>
      <c r="D119" s="17">
        <v>77</v>
      </c>
      <c r="E119" s="17">
        <v>177</v>
      </c>
      <c r="F119" s="17">
        <v>162</v>
      </c>
      <c r="G119" s="17">
        <v>110</v>
      </c>
      <c r="H119" s="17">
        <v>54</v>
      </c>
      <c r="I119" s="17">
        <v>79</v>
      </c>
      <c r="J119" s="17">
        <v>65</v>
      </c>
      <c r="K119" s="17">
        <v>149</v>
      </c>
      <c r="L119" s="17">
        <v>171</v>
      </c>
      <c r="M119" s="17">
        <v>133</v>
      </c>
      <c r="N119" s="17">
        <v>75</v>
      </c>
      <c r="O119" s="3">
        <f t="shared" ref="O119:O120" si="18">SUM(C119:N119)</f>
        <v>1398</v>
      </c>
      <c r="Q119" s="42"/>
    </row>
    <row r="120" spans="1:17" x14ac:dyDescent="0.25">
      <c r="A120" s="37"/>
      <c r="B120" s="23" t="s">
        <v>3</v>
      </c>
      <c r="C120" s="24">
        <v>32</v>
      </c>
      <c r="D120" s="24">
        <v>17</v>
      </c>
      <c r="E120" s="24">
        <v>5</v>
      </c>
      <c r="F120" s="24">
        <v>5</v>
      </c>
      <c r="G120" s="24">
        <v>3</v>
      </c>
      <c r="H120" s="24">
        <v>2</v>
      </c>
      <c r="I120" s="24">
        <v>4</v>
      </c>
      <c r="J120" s="24">
        <v>13</v>
      </c>
      <c r="K120" s="24">
        <v>9</v>
      </c>
      <c r="L120" s="24">
        <v>7</v>
      </c>
      <c r="M120" s="24">
        <v>5</v>
      </c>
      <c r="N120" s="24">
        <v>37</v>
      </c>
      <c r="O120" s="25">
        <f t="shared" si="18"/>
        <v>139</v>
      </c>
      <c r="Q120" s="42"/>
    </row>
    <row r="121" spans="1:17" x14ac:dyDescent="0.25">
      <c r="A121" s="35" t="s">
        <v>68</v>
      </c>
      <c r="B121" s="20" t="s">
        <v>2</v>
      </c>
      <c r="C121" s="21">
        <v>41</v>
      </c>
      <c r="D121" s="21">
        <v>49</v>
      </c>
      <c r="E121" s="21">
        <v>33</v>
      </c>
      <c r="F121" s="21">
        <v>30</v>
      </c>
      <c r="G121" s="21">
        <v>44</v>
      </c>
      <c r="H121" s="21">
        <v>40</v>
      </c>
      <c r="I121" s="21">
        <v>40</v>
      </c>
      <c r="J121" s="21">
        <v>28</v>
      </c>
      <c r="K121" s="21">
        <v>34</v>
      </c>
      <c r="L121" s="21">
        <v>53</v>
      </c>
      <c r="M121" s="21">
        <v>33</v>
      </c>
      <c r="N121" s="21">
        <v>35</v>
      </c>
      <c r="O121" s="22">
        <f>SUM(C121:N121)</f>
        <v>460</v>
      </c>
      <c r="Q121" s="41">
        <v>15</v>
      </c>
    </row>
    <row r="122" spans="1:17" x14ac:dyDescent="0.25">
      <c r="A122" s="36"/>
      <c r="B122" s="19" t="s">
        <v>1</v>
      </c>
      <c r="C122" s="17">
        <v>164</v>
      </c>
      <c r="D122" s="17">
        <v>167</v>
      </c>
      <c r="E122" s="17">
        <v>251</v>
      </c>
      <c r="F122" s="17">
        <v>176</v>
      </c>
      <c r="G122" s="17">
        <v>168</v>
      </c>
      <c r="H122" s="17">
        <v>141</v>
      </c>
      <c r="I122" s="17">
        <v>152</v>
      </c>
      <c r="J122" s="17">
        <v>103</v>
      </c>
      <c r="K122" s="17">
        <v>152</v>
      </c>
      <c r="L122" s="17">
        <v>177</v>
      </c>
      <c r="M122" s="17">
        <v>265</v>
      </c>
      <c r="N122" s="17">
        <v>218</v>
      </c>
      <c r="O122" s="3">
        <f t="shared" ref="O122:O123" si="19">SUM(C122:N122)</f>
        <v>2134</v>
      </c>
      <c r="Q122" s="42"/>
    </row>
    <row r="123" spans="1:17" x14ac:dyDescent="0.25">
      <c r="A123" s="37"/>
      <c r="B123" s="23" t="s">
        <v>3</v>
      </c>
      <c r="C123" s="24">
        <v>12</v>
      </c>
      <c r="D123" s="24">
        <v>7</v>
      </c>
      <c r="E123" s="24">
        <v>23</v>
      </c>
      <c r="F123" s="24">
        <v>2</v>
      </c>
      <c r="G123" s="24">
        <v>9</v>
      </c>
      <c r="H123" s="24">
        <v>12</v>
      </c>
      <c r="I123" s="24">
        <v>3</v>
      </c>
      <c r="J123" s="24">
        <v>35</v>
      </c>
      <c r="K123" s="24">
        <v>28</v>
      </c>
      <c r="L123" s="24">
        <v>5</v>
      </c>
      <c r="M123" s="24">
        <v>2</v>
      </c>
      <c r="N123" s="24">
        <v>44</v>
      </c>
      <c r="O123" s="25">
        <f t="shared" si="19"/>
        <v>182</v>
      </c>
      <c r="Q123" s="42"/>
    </row>
    <row r="124" spans="1:17" x14ac:dyDescent="0.25">
      <c r="A124" s="35" t="s">
        <v>70</v>
      </c>
      <c r="B124" s="20" t="s">
        <v>2</v>
      </c>
      <c r="C124" s="21">
        <v>97</v>
      </c>
      <c r="D124" s="21">
        <v>69</v>
      </c>
      <c r="E124" s="21">
        <v>22</v>
      </c>
      <c r="F124" s="21">
        <v>36</v>
      </c>
      <c r="G124" s="21">
        <v>23</v>
      </c>
      <c r="H124" s="21">
        <v>27</v>
      </c>
      <c r="I124" s="21">
        <v>44</v>
      </c>
      <c r="J124" s="21">
        <v>29</v>
      </c>
      <c r="K124" s="21">
        <v>39</v>
      </c>
      <c r="L124" s="21">
        <v>28</v>
      </c>
      <c r="M124" s="21">
        <v>43</v>
      </c>
      <c r="N124" s="21">
        <v>104</v>
      </c>
      <c r="O124" s="22">
        <f>SUM(C124:N124)</f>
        <v>561</v>
      </c>
      <c r="Q124" s="41">
        <v>9</v>
      </c>
    </row>
    <row r="125" spans="1:17" x14ac:dyDescent="0.25">
      <c r="A125" s="36"/>
      <c r="B125" s="19" t="s">
        <v>1</v>
      </c>
      <c r="C125" s="17">
        <v>76</v>
      </c>
      <c r="D125" s="17">
        <v>45</v>
      </c>
      <c r="E125" s="17">
        <v>55</v>
      </c>
      <c r="F125" s="17">
        <v>54</v>
      </c>
      <c r="G125" s="17">
        <v>41</v>
      </c>
      <c r="H125" s="17">
        <v>26</v>
      </c>
      <c r="I125" s="17">
        <v>34</v>
      </c>
      <c r="J125" s="17">
        <v>34</v>
      </c>
      <c r="K125" s="17">
        <v>33</v>
      </c>
      <c r="L125" s="17">
        <v>34</v>
      </c>
      <c r="M125" s="17">
        <v>43</v>
      </c>
      <c r="N125" s="17">
        <v>49</v>
      </c>
      <c r="O125" s="3">
        <f t="shared" ref="O125:O126" si="20">SUM(C125:N125)</f>
        <v>524</v>
      </c>
      <c r="Q125" s="42"/>
    </row>
    <row r="126" spans="1:17" x14ac:dyDescent="0.25">
      <c r="A126" s="37"/>
      <c r="B126" s="23" t="s">
        <v>3</v>
      </c>
      <c r="C126" s="24">
        <v>32</v>
      </c>
      <c r="D126" s="24">
        <v>1</v>
      </c>
      <c r="E126" s="24">
        <v>22</v>
      </c>
      <c r="F126" s="24">
        <v>1</v>
      </c>
      <c r="G126" s="24">
        <v>8</v>
      </c>
      <c r="H126" s="24">
        <v>3</v>
      </c>
      <c r="I126" s="24">
        <v>12</v>
      </c>
      <c r="J126" s="24">
        <v>4</v>
      </c>
      <c r="K126" s="24">
        <v>0</v>
      </c>
      <c r="L126" s="24">
        <v>0</v>
      </c>
      <c r="M126" s="24">
        <v>3</v>
      </c>
      <c r="N126" s="24">
        <v>3</v>
      </c>
      <c r="O126" s="25">
        <f t="shared" si="20"/>
        <v>89</v>
      </c>
      <c r="Q126" s="42"/>
    </row>
    <row r="127" spans="1:17" x14ac:dyDescent="0.25">
      <c r="A127" s="35" t="s">
        <v>71</v>
      </c>
      <c r="B127" s="20" t="s">
        <v>2</v>
      </c>
      <c r="C127" s="21">
        <v>41</v>
      </c>
      <c r="D127" s="21">
        <v>50</v>
      </c>
      <c r="E127" s="21">
        <v>65</v>
      </c>
      <c r="F127" s="21">
        <v>133</v>
      </c>
      <c r="G127" s="21">
        <v>89</v>
      </c>
      <c r="H127" s="21">
        <v>49</v>
      </c>
      <c r="I127" s="21">
        <v>15</v>
      </c>
      <c r="J127" s="21">
        <v>14</v>
      </c>
      <c r="K127" s="21">
        <v>27</v>
      </c>
      <c r="L127" s="21">
        <v>39</v>
      </c>
      <c r="M127" s="21">
        <v>33</v>
      </c>
      <c r="N127" s="21">
        <v>23</v>
      </c>
      <c r="O127" s="22">
        <f>SUM(C127:N127)</f>
        <v>578</v>
      </c>
      <c r="Q127" s="41">
        <v>19</v>
      </c>
    </row>
    <row r="128" spans="1:17" x14ac:dyDescent="0.25">
      <c r="A128" s="36"/>
      <c r="B128" s="19" t="s">
        <v>1</v>
      </c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3">
        <f t="shared" ref="O128:O129" si="21">SUM(C128:N128)</f>
        <v>0</v>
      </c>
      <c r="Q128" s="42"/>
    </row>
    <row r="129" spans="1:17" x14ac:dyDescent="0.25">
      <c r="A129" s="37"/>
      <c r="B129" s="23" t="s">
        <v>3</v>
      </c>
      <c r="C129" s="24">
        <v>26</v>
      </c>
      <c r="D129" s="24">
        <v>19</v>
      </c>
      <c r="E129" s="24">
        <v>58</v>
      </c>
      <c r="F129" s="24">
        <v>19</v>
      </c>
      <c r="G129" s="24">
        <v>30</v>
      </c>
      <c r="H129" s="24">
        <v>4</v>
      </c>
      <c r="I129" s="24">
        <v>4</v>
      </c>
      <c r="J129" s="24">
        <v>2</v>
      </c>
      <c r="K129" s="24">
        <v>23</v>
      </c>
      <c r="L129" s="24">
        <v>5</v>
      </c>
      <c r="M129" s="24">
        <v>30</v>
      </c>
      <c r="N129" s="24">
        <v>131</v>
      </c>
      <c r="O129" s="25">
        <f t="shared" si="21"/>
        <v>351</v>
      </c>
      <c r="Q129" s="42"/>
    </row>
    <row r="130" spans="1:17" x14ac:dyDescent="0.25">
      <c r="A130" s="35" t="s">
        <v>72</v>
      </c>
      <c r="B130" s="20" t="s">
        <v>2</v>
      </c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2">
        <f>SUM(C130:N130)</f>
        <v>0</v>
      </c>
      <c r="Q130" s="41"/>
    </row>
    <row r="131" spans="1:17" x14ac:dyDescent="0.25">
      <c r="A131" s="36"/>
      <c r="B131" s="19" t="s">
        <v>1</v>
      </c>
      <c r="C131" s="17">
        <v>33</v>
      </c>
      <c r="D131" s="17">
        <v>75</v>
      </c>
      <c r="E131" s="17">
        <v>50</v>
      </c>
      <c r="F131" s="17">
        <v>51</v>
      </c>
      <c r="G131" s="17">
        <v>47</v>
      </c>
      <c r="H131" s="17">
        <v>25</v>
      </c>
      <c r="I131" s="17">
        <v>52</v>
      </c>
      <c r="J131" s="17">
        <v>29</v>
      </c>
      <c r="K131" s="17">
        <v>60</v>
      </c>
      <c r="L131" s="17">
        <v>88</v>
      </c>
      <c r="M131" s="17">
        <v>62</v>
      </c>
      <c r="N131" s="17">
        <v>71</v>
      </c>
      <c r="O131" s="3">
        <f t="shared" ref="O131:O132" si="22">SUM(C131:N131)</f>
        <v>643</v>
      </c>
      <c r="Q131" s="42"/>
    </row>
    <row r="132" spans="1:17" x14ac:dyDescent="0.25">
      <c r="A132" s="37"/>
      <c r="B132" s="23" t="s">
        <v>3</v>
      </c>
      <c r="C132" s="24">
        <v>471</v>
      </c>
      <c r="D132" s="24">
        <v>283</v>
      </c>
      <c r="E132" s="24">
        <v>404</v>
      </c>
      <c r="F132" s="24">
        <v>17</v>
      </c>
      <c r="G132" s="24">
        <v>7</v>
      </c>
      <c r="H132" s="24">
        <v>4</v>
      </c>
      <c r="I132" s="24">
        <v>21</v>
      </c>
      <c r="J132" s="24">
        <v>50</v>
      </c>
      <c r="K132" s="24">
        <v>0</v>
      </c>
      <c r="L132" s="24">
        <v>7</v>
      </c>
      <c r="M132" s="24">
        <v>36</v>
      </c>
      <c r="N132" s="24">
        <v>98</v>
      </c>
      <c r="O132" s="25">
        <f t="shared" si="22"/>
        <v>1398</v>
      </c>
      <c r="Q132" s="42"/>
    </row>
    <row r="133" spans="1:17" x14ac:dyDescent="0.25">
      <c r="A133" s="35" t="s">
        <v>73</v>
      </c>
      <c r="B133" s="20" t="s">
        <v>2</v>
      </c>
      <c r="C133" s="21">
        <v>15</v>
      </c>
      <c r="D133" s="21">
        <v>25</v>
      </c>
      <c r="E133" s="21">
        <v>25</v>
      </c>
      <c r="F133" s="21">
        <v>20</v>
      </c>
      <c r="G133" s="21">
        <v>20</v>
      </c>
      <c r="H133" s="21">
        <v>19</v>
      </c>
      <c r="I133" s="21">
        <v>12</v>
      </c>
      <c r="J133" s="21">
        <v>11</v>
      </c>
      <c r="K133" s="21">
        <v>7</v>
      </c>
      <c r="L133" s="21">
        <v>20</v>
      </c>
      <c r="M133" s="21">
        <v>31</v>
      </c>
      <c r="N133" s="21">
        <v>18</v>
      </c>
      <c r="O133" s="22">
        <f>SUM(C133:N133)</f>
        <v>223</v>
      </c>
      <c r="Q133" s="41"/>
    </row>
    <row r="134" spans="1:17" x14ac:dyDescent="0.25">
      <c r="A134" s="36"/>
      <c r="B134" s="19" t="s">
        <v>1</v>
      </c>
      <c r="C134" s="17">
        <v>71</v>
      </c>
      <c r="D134" s="17">
        <v>126</v>
      </c>
      <c r="E134" s="17">
        <v>64</v>
      </c>
      <c r="F134" s="17">
        <v>63</v>
      </c>
      <c r="G134" s="17">
        <v>63</v>
      </c>
      <c r="H134" s="17">
        <v>71</v>
      </c>
      <c r="I134" s="17">
        <v>24</v>
      </c>
      <c r="J134" s="17">
        <v>38</v>
      </c>
      <c r="K134" s="17">
        <v>90</v>
      </c>
      <c r="L134" s="17">
        <v>47</v>
      </c>
      <c r="M134" s="17">
        <v>71</v>
      </c>
      <c r="N134" s="17">
        <v>61</v>
      </c>
      <c r="O134" s="3">
        <f t="shared" ref="O134:O135" si="23">SUM(C134:N134)</f>
        <v>789</v>
      </c>
      <c r="Q134" s="42"/>
    </row>
    <row r="135" spans="1:17" x14ac:dyDescent="0.25">
      <c r="A135" s="37"/>
      <c r="B135" s="23" t="s">
        <v>3</v>
      </c>
      <c r="C135" s="24">
        <v>1</v>
      </c>
      <c r="D135" s="24">
        <v>0</v>
      </c>
      <c r="E135" s="24">
        <v>3</v>
      </c>
      <c r="F135" s="24">
        <v>0</v>
      </c>
      <c r="G135" s="24">
        <v>3</v>
      </c>
      <c r="H135" s="24">
        <v>0</v>
      </c>
      <c r="I135" s="24">
        <v>21</v>
      </c>
      <c r="J135" s="24">
        <v>6</v>
      </c>
      <c r="K135" s="24">
        <v>2</v>
      </c>
      <c r="L135" s="24">
        <v>0</v>
      </c>
      <c r="M135" s="24">
        <v>13</v>
      </c>
      <c r="N135" s="24">
        <v>1</v>
      </c>
      <c r="O135" s="25">
        <f t="shared" si="23"/>
        <v>50</v>
      </c>
      <c r="Q135" s="42"/>
    </row>
    <row r="136" spans="1:17" x14ac:dyDescent="0.25">
      <c r="A136" s="35" t="s">
        <v>74</v>
      </c>
      <c r="B136" s="20" t="s">
        <v>2</v>
      </c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2">
        <f>SUM(C136:N136)</f>
        <v>0</v>
      </c>
      <c r="Q136" s="41"/>
    </row>
    <row r="137" spans="1:17" x14ac:dyDescent="0.25">
      <c r="A137" s="36"/>
      <c r="B137" s="19" t="s">
        <v>1</v>
      </c>
      <c r="C137" s="17">
        <v>70</v>
      </c>
      <c r="D137" s="17">
        <v>31</v>
      </c>
      <c r="E137" s="17">
        <v>33</v>
      </c>
      <c r="F137" s="17">
        <v>33</v>
      </c>
      <c r="G137" s="17">
        <v>54</v>
      </c>
      <c r="H137" s="17">
        <v>16</v>
      </c>
      <c r="I137" s="17">
        <v>28</v>
      </c>
      <c r="J137" s="17">
        <v>37</v>
      </c>
      <c r="K137" s="17">
        <v>63</v>
      </c>
      <c r="L137" s="17">
        <v>28</v>
      </c>
      <c r="M137" s="17">
        <v>21</v>
      </c>
      <c r="N137" s="17">
        <v>41</v>
      </c>
      <c r="O137" s="3">
        <f t="shared" ref="O137:O138" si="24">SUM(C137:N137)</f>
        <v>455</v>
      </c>
      <c r="Q137" s="42"/>
    </row>
    <row r="138" spans="1:17" x14ac:dyDescent="0.25">
      <c r="A138" s="37"/>
      <c r="B138" s="23" t="s">
        <v>3</v>
      </c>
      <c r="C138" s="24">
        <v>30</v>
      </c>
      <c r="D138" s="24">
        <v>0</v>
      </c>
      <c r="E138" s="24">
        <v>5</v>
      </c>
      <c r="F138" s="24">
        <v>3</v>
      </c>
      <c r="G138" s="24">
        <v>0</v>
      </c>
      <c r="H138" s="24">
        <v>11</v>
      </c>
      <c r="I138" s="24">
        <v>11</v>
      </c>
      <c r="J138" s="24">
        <v>19</v>
      </c>
      <c r="K138" s="24">
        <v>33</v>
      </c>
      <c r="L138" s="24">
        <v>0</v>
      </c>
      <c r="M138" s="24">
        <v>4</v>
      </c>
      <c r="N138" s="24">
        <v>51</v>
      </c>
      <c r="O138" s="25">
        <f t="shared" si="24"/>
        <v>167</v>
      </c>
      <c r="Q138" s="42"/>
    </row>
    <row r="139" spans="1:17" x14ac:dyDescent="0.25">
      <c r="A139" s="35" t="s">
        <v>75</v>
      </c>
      <c r="B139" s="20" t="s">
        <v>2</v>
      </c>
      <c r="C139" s="21">
        <v>78</v>
      </c>
      <c r="D139" s="21">
        <v>71</v>
      </c>
      <c r="E139" s="21">
        <v>74</v>
      </c>
      <c r="F139" s="21">
        <v>55</v>
      </c>
      <c r="G139" s="21">
        <v>60</v>
      </c>
      <c r="H139" s="21">
        <v>39</v>
      </c>
      <c r="I139" s="21">
        <v>32</v>
      </c>
      <c r="J139" s="21">
        <v>56</v>
      </c>
      <c r="K139" s="21">
        <v>52</v>
      </c>
      <c r="L139" s="21">
        <v>61</v>
      </c>
      <c r="M139" s="21">
        <v>75</v>
      </c>
      <c r="N139" s="21">
        <v>68</v>
      </c>
      <c r="O139" s="22">
        <f>SUM(C139:N139)</f>
        <v>721</v>
      </c>
      <c r="Q139" s="41">
        <f>19+7</f>
        <v>26</v>
      </c>
    </row>
    <row r="140" spans="1:17" x14ac:dyDescent="0.25">
      <c r="A140" s="36"/>
      <c r="B140" s="19" t="s">
        <v>1</v>
      </c>
      <c r="C140" s="17">
        <v>183</v>
      </c>
      <c r="D140" s="17">
        <v>158</v>
      </c>
      <c r="E140" s="17">
        <v>289</v>
      </c>
      <c r="F140" s="17">
        <v>319</v>
      </c>
      <c r="G140" s="17">
        <v>351</v>
      </c>
      <c r="H140" s="17">
        <v>115</v>
      </c>
      <c r="I140" s="17">
        <v>171</v>
      </c>
      <c r="J140" s="17">
        <v>148</v>
      </c>
      <c r="K140" s="17">
        <v>188</v>
      </c>
      <c r="L140" s="17">
        <v>314</v>
      </c>
      <c r="M140" s="17">
        <v>289</v>
      </c>
      <c r="N140" s="17">
        <v>245</v>
      </c>
      <c r="O140" s="3">
        <f t="shared" ref="O140:O141" si="25">SUM(C140:N140)</f>
        <v>2770</v>
      </c>
      <c r="Q140" s="42"/>
    </row>
    <row r="141" spans="1:17" x14ac:dyDescent="0.25">
      <c r="A141" s="37"/>
      <c r="B141" s="23" t="s">
        <v>3</v>
      </c>
      <c r="C141" s="24">
        <v>2</v>
      </c>
      <c r="D141" s="24">
        <v>1</v>
      </c>
      <c r="E141" s="24">
        <v>14</v>
      </c>
      <c r="F141" s="24">
        <v>2</v>
      </c>
      <c r="G141" s="24">
        <v>2</v>
      </c>
      <c r="H141" s="24">
        <v>2</v>
      </c>
      <c r="I141" s="24">
        <v>3</v>
      </c>
      <c r="J141" s="24">
        <v>1</v>
      </c>
      <c r="K141" s="24">
        <v>7</v>
      </c>
      <c r="L141" s="24">
        <v>5</v>
      </c>
      <c r="M141" s="24">
        <v>13</v>
      </c>
      <c r="N141" s="24">
        <v>79</v>
      </c>
      <c r="O141" s="25">
        <f t="shared" si="25"/>
        <v>131</v>
      </c>
      <c r="Q141" s="42"/>
    </row>
    <row r="142" spans="1:17" x14ac:dyDescent="0.25">
      <c r="A142" s="35" t="s">
        <v>78</v>
      </c>
      <c r="B142" s="20" t="s">
        <v>2</v>
      </c>
      <c r="C142" s="21">
        <v>46</v>
      </c>
      <c r="D142" s="21">
        <v>43</v>
      </c>
      <c r="E142" s="21">
        <v>27</v>
      </c>
      <c r="F142" s="21">
        <v>34</v>
      </c>
      <c r="G142" s="21">
        <v>28</v>
      </c>
      <c r="H142" s="21">
        <v>29</v>
      </c>
      <c r="I142" s="21">
        <v>36</v>
      </c>
      <c r="J142" s="21">
        <v>32</v>
      </c>
      <c r="K142" s="21">
        <v>36</v>
      </c>
      <c r="L142" s="21">
        <v>29</v>
      </c>
      <c r="M142" s="21">
        <v>34</v>
      </c>
      <c r="N142" s="21">
        <v>33</v>
      </c>
      <c r="O142" s="22">
        <f>SUM(C142:N142)</f>
        <v>407</v>
      </c>
      <c r="Q142" s="41">
        <v>22</v>
      </c>
    </row>
    <row r="143" spans="1:17" x14ac:dyDescent="0.25">
      <c r="A143" s="36"/>
      <c r="B143" s="19" t="s">
        <v>1</v>
      </c>
      <c r="C143" s="17">
        <v>25</v>
      </c>
      <c r="D143" s="17">
        <v>69</v>
      </c>
      <c r="E143" s="17">
        <v>44</v>
      </c>
      <c r="F143" s="17">
        <v>59</v>
      </c>
      <c r="G143" s="17">
        <v>42</v>
      </c>
      <c r="H143" s="17">
        <v>22</v>
      </c>
      <c r="I143" s="17">
        <v>39</v>
      </c>
      <c r="J143" s="17">
        <v>60</v>
      </c>
      <c r="K143" s="17">
        <v>47</v>
      </c>
      <c r="L143" s="17">
        <v>32</v>
      </c>
      <c r="M143" s="17">
        <v>91</v>
      </c>
      <c r="N143" s="17">
        <v>61</v>
      </c>
      <c r="O143" s="3">
        <f t="shared" ref="O143:O144" si="26">SUM(C143:N143)</f>
        <v>591</v>
      </c>
      <c r="Q143" s="42"/>
    </row>
    <row r="144" spans="1:17" x14ac:dyDescent="0.25">
      <c r="A144" s="37"/>
      <c r="B144" s="23" t="s">
        <v>3</v>
      </c>
      <c r="C144" s="24"/>
      <c r="D144" s="24"/>
      <c r="E144" s="24"/>
      <c r="F144" s="24"/>
      <c r="G144" s="24"/>
      <c r="H144" s="24"/>
      <c r="I144" s="24">
        <v>10</v>
      </c>
      <c r="J144" s="24">
        <v>15</v>
      </c>
      <c r="K144" s="24">
        <v>0</v>
      </c>
      <c r="L144" s="24">
        <v>9</v>
      </c>
      <c r="M144" s="24">
        <v>3</v>
      </c>
      <c r="N144" s="24">
        <v>34</v>
      </c>
      <c r="O144" s="25">
        <f t="shared" si="26"/>
        <v>71</v>
      </c>
      <c r="Q144" s="42"/>
    </row>
    <row r="145" spans="1:17" x14ac:dyDescent="0.25">
      <c r="A145" s="35" t="s">
        <v>79</v>
      </c>
      <c r="B145" s="20" t="s">
        <v>2</v>
      </c>
      <c r="C145" s="21">
        <v>34</v>
      </c>
      <c r="D145" s="21">
        <v>49</v>
      </c>
      <c r="E145" s="21">
        <v>68</v>
      </c>
      <c r="F145" s="21">
        <v>47</v>
      </c>
      <c r="G145" s="21">
        <v>31</v>
      </c>
      <c r="H145" s="21">
        <v>24</v>
      </c>
      <c r="I145" s="21">
        <v>39</v>
      </c>
      <c r="J145" s="21">
        <v>35</v>
      </c>
      <c r="K145" s="21">
        <v>34</v>
      </c>
      <c r="L145" s="21">
        <v>48</v>
      </c>
      <c r="M145" s="21">
        <v>54</v>
      </c>
      <c r="N145" s="21">
        <v>50</v>
      </c>
      <c r="O145" s="22">
        <f>SUM(C145:N145)</f>
        <v>513</v>
      </c>
      <c r="Q145" s="41">
        <v>7</v>
      </c>
    </row>
    <row r="146" spans="1:17" x14ac:dyDescent="0.25">
      <c r="A146" s="36"/>
      <c r="B146" s="19" t="s">
        <v>1</v>
      </c>
      <c r="C146" s="17">
        <v>27</v>
      </c>
      <c r="D146" s="17">
        <v>14</v>
      </c>
      <c r="E146" s="17">
        <v>58</v>
      </c>
      <c r="F146" s="17">
        <v>34</v>
      </c>
      <c r="G146" s="17">
        <v>12</v>
      </c>
      <c r="H146" s="17">
        <v>37</v>
      </c>
      <c r="I146" s="17">
        <v>19</v>
      </c>
      <c r="J146" s="17">
        <v>25</v>
      </c>
      <c r="K146" s="17">
        <v>35</v>
      </c>
      <c r="L146" s="17">
        <v>20</v>
      </c>
      <c r="M146" s="17">
        <v>24</v>
      </c>
      <c r="N146" s="17">
        <v>17</v>
      </c>
      <c r="O146" s="3">
        <f t="shared" ref="O146:O147" si="27">SUM(C146:N146)</f>
        <v>322</v>
      </c>
      <c r="Q146" s="42"/>
    </row>
    <row r="147" spans="1:17" x14ac:dyDescent="0.25">
      <c r="A147" s="37"/>
      <c r="B147" s="23" t="s">
        <v>3</v>
      </c>
      <c r="C147" s="24">
        <v>21</v>
      </c>
      <c r="D147" s="24">
        <v>200</v>
      </c>
      <c r="E147" s="24">
        <v>46</v>
      </c>
      <c r="F147" s="24">
        <v>0</v>
      </c>
      <c r="G147" s="24">
        <v>11</v>
      </c>
      <c r="H147" s="24">
        <v>0</v>
      </c>
      <c r="I147" s="24">
        <v>45</v>
      </c>
      <c r="J147" s="24">
        <v>44</v>
      </c>
      <c r="K147" s="24">
        <v>36</v>
      </c>
      <c r="L147" s="24">
        <v>4</v>
      </c>
      <c r="M147" s="24">
        <v>26</v>
      </c>
      <c r="N147" s="24">
        <v>8</v>
      </c>
      <c r="O147" s="25">
        <f t="shared" si="27"/>
        <v>441</v>
      </c>
      <c r="Q147" s="42"/>
    </row>
    <row r="148" spans="1:17" x14ac:dyDescent="0.25">
      <c r="A148" s="35" t="s">
        <v>80</v>
      </c>
      <c r="B148" s="20" t="s">
        <v>2</v>
      </c>
      <c r="C148" s="21">
        <v>88</v>
      </c>
      <c r="D148" s="21">
        <v>65</v>
      </c>
      <c r="E148" s="21">
        <v>78</v>
      </c>
      <c r="F148" s="21">
        <v>89</v>
      </c>
      <c r="G148" s="21">
        <v>54</v>
      </c>
      <c r="H148" s="21">
        <v>52</v>
      </c>
      <c r="I148" s="21">
        <v>56</v>
      </c>
      <c r="J148" s="21">
        <v>49</v>
      </c>
      <c r="K148" s="21">
        <v>68</v>
      </c>
      <c r="L148" s="21">
        <v>70</v>
      </c>
      <c r="M148" s="21">
        <v>64</v>
      </c>
      <c r="N148" s="21">
        <v>77</v>
      </c>
      <c r="O148" s="22">
        <f>SUM(C148:N148)</f>
        <v>810</v>
      </c>
      <c r="Q148" s="41">
        <f>49+3</f>
        <v>52</v>
      </c>
    </row>
    <row r="149" spans="1:17" x14ac:dyDescent="0.25">
      <c r="A149" s="36"/>
      <c r="B149" s="19" t="s">
        <v>1</v>
      </c>
      <c r="C149" s="17">
        <v>21</v>
      </c>
      <c r="D149" s="17">
        <v>37</v>
      </c>
      <c r="E149" s="17">
        <v>23</v>
      </c>
      <c r="F149" s="17">
        <v>37</v>
      </c>
      <c r="G149" s="17">
        <v>30</v>
      </c>
      <c r="H149" s="17">
        <v>11</v>
      </c>
      <c r="I149" s="17">
        <v>16</v>
      </c>
      <c r="J149" s="17">
        <v>18</v>
      </c>
      <c r="K149" s="17">
        <v>39</v>
      </c>
      <c r="L149" s="17">
        <v>15</v>
      </c>
      <c r="M149" s="17">
        <v>54</v>
      </c>
      <c r="N149" s="17">
        <v>18</v>
      </c>
      <c r="O149" s="3">
        <f t="shared" ref="O149:O150" si="28">SUM(C149:N149)</f>
        <v>319</v>
      </c>
      <c r="Q149" s="42"/>
    </row>
    <row r="150" spans="1:17" x14ac:dyDescent="0.25">
      <c r="A150" s="37"/>
      <c r="B150" s="23" t="s">
        <v>3</v>
      </c>
      <c r="C150" s="24"/>
      <c r="D150" s="24"/>
      <c r="E150" s="24"/>
      <c r="F150" s="24"/>
      <c r="G150" s="24"/>
      <c r="H150" s="24"/>
      <c r="I150" s="24">
        <v>112</v>
      </c>
      <c r="J150" s="24">
        <v>22</v>
      </c>
      <c r="K150" s="24">
        <v>19</v>
      </c>
      <c r="L150" s="24">
        <v>28</v>
      </c>
      <c r="M150" s="24">
        <v>32</v>
      </c>
      <c r="N150" s="24">
        <v>73</v>
      </c>
      <c r="O150" s="25">
        <f t="shared" si="28"/>
        <v>286</v>
      </c>
      <c r="Q150" s="42"/>
    </row>
    <row r="151" spans="1:17" x14ac:dyDescent="0.25">
      <c r="A151" s="35" t="s">
        <v>89</v>
      </c>
      <c r="B151" s="20" t="s">
        <v>2</v>
      </c>
      <c r="C151" s="21">
        <v>702</v>
      </c>
      <c r="D151" s="21">
        <v>199</v>
      </c>
      <c r="E151" s="21">
        <v>132</v>
      </c>
      <c r="F151" s="21">
        <v>176</v>
      </c>
      <c r="G151" s="21">
        <v>154</v>
      </c>
      <c r="H151" s="21">
        <v>143</v>
      </c>
      <c r="I151" s="21">
        <v>136</v>
      </c>
      <c r="J151" s="21">
        <v>95</v>
      </c>
      <c r="K151" s="21">
        <v>196</v>
      </c>
      <c r="L151" s="21">
        <v>137</v>
      </c>
      <c r="M151" s="21">
        <v>158</v>
      </c>
      <c r="N151" s="21">
        <v>182</v>
      </c>
      <c r="O151" s="3">
        <f>SUM(C151:N151)</f>
        <v>2410</v>
      </c>
      <c r="Q151" s="41">
        <v>1</v>
      </c>
    </row>
    <row r="152" spans="1:17" x14ac:dyDescent="0.25">
      <c r="A152" s="36"/>
      <c r="B152" s="19" t="s">
        <v>1</v>
      </c>
      <c r="C152" s="17">
        <v>67</v>
      </c>
      <c r="D152" s="17">
        <v>90</v>
      </c>
      <c r="E152" s="17">
        <v>130</v>
      </c>
      <c r="F152" s="17">
        <v>113</v>
      </c>
      <c r="G152" s="17">
        <v>93</v>
      </c>
      <c r="H152" s="17">
        <v>69</v>
      </c>
      <c r="I152" s="17">
        <v>74</v>
      </c>
      <c r="J152" s="17">
        <v>137</v>
      </c>
      <c r="K152" s="17">
        <v>55</v>
      </c>
      <c r="L152" s="17">
        <v>72</v>
      </c>
      <c r="M152" s="17">
        <v>86</v>
      </c>
      <c r="N152" s="17">
        <v>101</v>
      </c>
      <c r="O152" s="3">
        <f t="shared" ref="O152:O153" si="29">SUM(C152:N152)</f>
        <v>1087</v>
      </c>
      <c r="Q152" s="42"/>
    </row>
    <row r="153" spans="1:17" x14ac:dyDescent="0.25">
      <c r="A153" s="37"/>
      <c r="B153" s="23" t="s">
        <v>3</v>
      </c>
      <c r="C153" s="24"/>
      <c r="D153" s="24"/>
      <c r="E153" s="24"/>
      <c r="F153" s="24"/>
      <c r="G153" s="24"/>
      <c r="H153" s="24"/>
      <c r="I153" s="24">
        <v>24</v>
      </c>
      <c r="J153" s="24">
        <v>27</v>
      </c>
      <c r="K153" s="24">
        <v>3</v>
      </c>
      <c r="L153" s="24">
        <v>3</v>
      </c>
      <c r="M153" s="24">
        <v>17</v>
      </c>
      <c r="N153" s="24">
        <v>24</v>
      </c>
      <c r="O153" s="3">
        <f t="shared" si="29"/>
        <v>98</v>
      </c>
      <c r="Q153" s="42"/>
    </row>
    <row r="154" spans="1:17" x14ac:dyDescent="0.25">
      <c r="A154" s="35" t="s">
        <v>81</v>
      </c>
      <c r="B154" s="20" t="s">
        <v>2</v>
      </c>
      <c r="C154" s="21">
        <v>148</v>
      </c>
      <c r="D154" s="21">
        <v>62</v>
      </c>
      <c r="E154" s="21">
        <v>47</v>
      </c>
      <c r="F154" s="21">
        <v>66</v>
      </c>
      <c r="G154" s="21">
        <v>66</v>
      </c>
      <c r="H154" s="21">
        <v>83</v>
      </c>
      <c r="I154" s="21">
        <v>98</v>
      </c>
      <c r="J154" s="21">
        <v>78</v>
      </c>
      <c r="K154" s="21">
        <v>79</v>
      </c>
      <c r="L154" s="21">
        <v>142</v>
      </c>
      <c r="M154" s="21">
        <v>187</v>
      </c>
      <c r="N154" s="21">
        <v>145</v>
      </c>
      <c r="O154" s="22">
        <f>SUM(C154:N154)</f>
        <v>1201</v>
      </c>
      <c r="Q154" s="41"/>
    </row>
    <row r="155" spans="1:17" x14ac:dyDescent="0.25">
      <c r="A155" s="36"/>
      <c r="B155" s="19" t="s">
        <v>1</v>
      </c>
      <c r="C155" s="17">
        <v>48</v>
      </c>
      <c r="D155" s="17">
        <v>48</v>
      </c>
      <c r="E155" s="17">
        <v>88</v>
      </c>
      <c r="F155" s="17">
        <v>49</v>
      </c>
      <c r="G155" s="17">
        <v>70</v>
      </c>
      <c r="H155" s="17">
        <v>62</v>
      </c>
      <c r="I155" s="17">
        <v>92</v>
      </c>
      <c r="J155" s="17">
        <v>62</v>
      </c>
      <c r="K155" s="17">
        <v>75</v>
      </c>
      <c r="L155" s="17">
        <v>100</v>
      </c>
      <c r="M155" s="17">
        <v>88</v>
      </c>
      <c r="N155" s="17">
        <v>51</v>
      </c>
      <c r="O155" s="3">
        <f t="shared" ref="O155:O156" si="30">SUM(C155:N155)</f>
        <v>833</v>
      </c>
      <c r="Q155" s="42"/>
    </row>
    <row r="156" spans="1:17" x14ac:dyDescent="0.25">
      <c r="A156" s="37"/>
      <c r="B156" s="23" t="s">
        <v>3</v>
      </c>
      <c r="C156" s="24">
        <v>45</v>
      </c>
      <c r="D156" s="24">
        <v>10</v>
      </c>
      <c r="E156" s="24">
        <v>4</v>
      </c>
      <c r="F156" s="24">
        <v>3</v>
      </c>
      <c r="G156" s="24">
        <v>2</v>
      </c>
      <c r="H156" s="24">
        <v>0</v>
      </c>
      <c r="I156" s="24">
        <v>2</v>
      </c>
      <c r="J156" s="24">
        <v>6</v>
      </c>
      <c r="K156" s="24">
        <v>7</v>
      </c>
      <c r="L156" s="24">
        <v>15</v>
      </c>
      <c r="M156" s="24">
        <v>74</v>
      </c>
      <c r="N156" s="24">
        <v>20</v>
      </c>
      <c r="O156" s="25">
        <f t="shared" si="30"/>
        <v>188</v>
      </c>
      <c r="Q156" s="42"/>
    </row>
    <row r="157" spans="1:17" x14ac:dyDescent="0.25">
      <c r="A157" s="35" t="s">
        <v>82</v>
      </c>
      <c r="B157" s="20" t="s">
        <v>2</v>
      </c>
      <c r="C157" s="21">
        <v>233</v>
      </c>
      <c r="D157" s="21">
        <v>92</v>
      </c>
      <c r="E157" s="21">
        <v>103</v>
      </c>
      <c r="F157" s="21">
        <v>114</v>
      </c>
      <c r="G157" s="21">
        <v>82</v>
      </c>
      <c r="H157" s="21">
        <v>111</v>
      </c>
      <c r="I157" s="21">
        <v>129</v>
      </c>
      <c r="J157" s="21">
        <v>117</v>
      </c>
      <c r="K157" s="21">
        <v>141</v>
      </c>
      <c r="L157" s="21">
        <v>120</v>
      </c>
      <c r="M157" s="21">
        <v>185</v>
      </c>
      <c r="N157" s="21">
        <v>110</v>
      </c>
      <c r="O157" s="22">
        <f>SUM(C157:N157)</f>
        <v>1537</v>
      </c>
      <c r="Q157" s="41">
        <v>21</v>
      </c>
    </row>
    <row r="158" spans="1:17" x14ac:dyDescent="0.25">
      <c r="A158" s="36"/>
      <c r="B158" s="19" t="s">
        <v>1</v>
      </c>
      <c r="C158" s="17">
        <v>541</v>
      </c>
      <c r="D158" s="17">
        <v>338</v>
      </c>
      <c r="E158" s="17">
        <v>479</v>
      </c>
      <c r="F158" s="17">
        <v>421</v>
      </c>
      <c r="G158" s="17">
        <v>246</v>
      </c>
      <c r="H158" s="17">
        <v>196</v>
      </c>
      <c r="I158" s="17">
        <v>226</v>
      </c>
      <c r="J158" s="17">
        <v>226</v>
      </c>
      <c r="K158" s="17">
        <v>254</v>
      </c>
      <c r="L158" s="17">
        <v>332</v>
      </c>
      <c r="M158" s="17">
        <v>378</v>
      </c>
      <c r="N158" s="17">
        <v>215</v>
      </c>
      <c r="O158" s="3">
        <f t="shared" ref="O158:O159" si="31">SUM(C158:N158)</f>
        <v>3852</v>
      </c>
      <c r="Q158" s="42"/>
    </row>
    <row r="159" spans="1:17" x14ac:dyDescent="0.25">
      <c r="A159" s="37"/>
      <c r="B159" s="23" t="s">
        <v>3</v>
      </c>
      <c r="C159" s="24">
        <v>29</v>
      </c>
      <c r="D159" s="24">
        <v>22</v>
      </c>
      <c r="E159" s="24">
        <v>23</v>
      </c>
      <c r="F159" s="24">
        <v>32</v>
      </c>
      <c r="G159" s="24">
        <v>18</v>
      </c>
      <c r="H159" s="24">
        <v>8</v>
      </c>
      <c r="I159" s="24">
        <v>10</v>
      </c>
      <c r="J159" s="24">
        <v>4</v>
      </c>
      <c r="K159" s="24">
        <v>6</v>
      </c>
      <c r="L159" s="24">
        <v>7</v>
      </c>
      <c r="M159" s="24">
        <v>2</v>
      </c>
      <c r="N159" s="24">
        <v>6</v>
      </c>
      <c r="O159" s="25">
        <f t="shared" si="31"/>
        <v>167</v>
      </c>
      <c r="Q159" s="42"/>
    </row>
    <row r="160" spans="1:17" x14ac:dyDescent="0.25">
      <c r="A160" s="35" t="s">
        <v>83</v>
      </c>
      <c r="B160" s="20" t="s">
        <v>2</v>
      </c>
      <c r="C160" s="21">
        <v>86</v>
      </c>
      <c r="D160" s="21">
        <v>0</v>
      </c>
      <c r="E160" s="21">
        <v>97</v>
      </c>
      <c r="F160" s="21">
        <v>68</v>
      </c>
      <c r="G160" s="21">
        <v>80</v>
      </c>
      <c r="H160" s="21">
        <v>63</v>
      </c>
      <c r="I160" s="21">
        <v>53</v>
      </c>
      <c r="J160" s="21">
        <v>39</v>
      </c>
      <c r="K160" s="21">
        <v>68</v>
      </c>
      <c r="L160" s="21">
        <v>102</v>
      </c>
      <c r="M160" s="21">
        <v>122</v>
      </c>
      <c r="N160" s="21">
        <v>122</v>
      </c>
      <c r="O160" s="22">
        <f>SUM(C160:N160)</f>
        <v>900</v>
      </c>
      <c r="Q160" s="41">
        <f>184+5</f>
        <v>189</v>
      </c>
    </row>
    <row r="161" spans="1:17" x14ac:dyDescent="0.25">
      <c r="A161" s="36"/>
      <c r="B161" s="19" t="s">
        <v>1</v>
      </c>
      <c r="C161" s="17">
        <v>64</v>
      </c>
      <c r="D161" s="17">
        <v>74</v>
      </c>
      <c r="E161" s="17">
        <v>134</v>
      </c>
      <c r="F161" s="17">
        <v>160</v>
      </c>
      <c r="G161" s="17">
        <v>119</v>
      </c>
      <c r="H161" s="17">
        <v>56</v>
      </c>
      <c r="I161" s="17">
        <v>46</v>
      </c>
      <c r="J161" s="17">
        <v>53</v>
      </c>
      <c r="K161" s="17">
        <v>115</v>
      </c>
      <c r="L161" s="17">
        <v>171</v>
      </c>
      <c r="M161" s="17">
        <v>144</v>
      </c>
      <c r="N161" s="17">
        <v>143</v>
      </c>
      <c r="O161" s="3">
        <f t="shared" ref="O161:O162" si="32">SUM(C161:N161)</f>
        <v>1279</v>
      </c>
      <c r="Q161" s="42"/>
    </row>
    <row r="162" spans="1:17" x14ac:dyDescent="0.25">
      <c r="A162" s="37"/>
      <c r="B162" s="23" t="s">
        <v>3</v>
      </c>
      <c r="C162" s="24">
        <v>106</v>
      </c>
      <c r="D162" s="24">
        <v>63</v>
      </c>
      <c r="E162" s="24">
        <v>122</v>
      </c>
      <c r="F162" s="24">
        <v>50</v>
      </c>
      <c r="G162" s="24">
        <v>56</v>
      </c>
      <c r="H162" s="24">
        <v>88</v>
      </c>
      <c r="I162" s="24">
        <v>61</v>
      </c>
      <c r="J162" s="24">
        <v>37</v>
      </c>
      <c r="K162" s="24">
        <v>3</v>
      </c>
      <c r="L162" s="24">
        <v>41</v>
      </c>
      <c r="M162" s="24">
        <v>50</v>
      </c>
      <c r="N162" s="24">
        <v>82</v>
      </c>
      <c r="O162" s="25">
        <f t="shared" si="32"/>
        <v>759</v>
      </c>
      <c r="Q162" s="42"/>
    </row>
    <row r="163" spans="1:17" x14ac:dyDescent="0.25">
      <c r="A163" s="35" t="s">
        <v>84</v>
      </c>
      <c r="B163" s="20" t="s">
        <v>2</v>
      </c>
      <c r="C163" s="21">
        <v>43</v>
      </c>
      <c r="D163" s="21">
        <v>33</v>
      </c>
      <c r="E163" s="21">
        <v>53</v>
      </c>
      <c r="F163" s="21">
        <v>61</v>
      </c>
      <c r="G163" s="21">
        <v>105</v>
      </c>
      <c r="H163" s="21">
        <v>32</v>
      </c>
      <c r="I163" s="21">
        <v>44</v>
      </c>
      <c r="J163" s="21">
        <v>50</v>
      </c>
      <c r="K163" s="21">
        <v>54</v>
      </c>
      <c r="L163" s="21">
        <v>54</v>
      </c>
      <c r="M163" s="21">
        <v>43</v>
      </c>
      <c r="N163" s="21">
        <v>58</v>
      </c>
      <c r="O163" s="22">
        <f>SUM(C163:N163)</f>
        <v>630</v>
      </c>
      <c r="Q163" s="41"/>
    </row>
    <row r="164" spans="1:17" x14ac:dyDescent="0.25">
      <c r="A164" s="36"/>
      <c r="B164" s="19" t="s">
        <v>1</v>
      </c>
      <c r="C164" s="17">
        <v>105</v>
      </c>
      <c r="D164" s="17">
        <v>96</v>
      </c>
      <c r="E164" s="17">
        <v>71</v>
      </c>
      <c r="F164" s="17">
        <v>107</v>
      </c>
      <c r="G164" s="17">
        <v>154</v>
      </c>
      <c r="H164" s="17">
        <v>58</v>
      </c>
      <c r="I164" s="17">
        <v>71</v>
      </c>
      <c r="J164" s="17">
        <v>84</v>
      </c>
      <c r="K164" s="17">
        <v>128</v>
      </c>
      <c r="L164" s="17">
        <v>151</v>
      </c>
      <c r="M164" s="17">
        <v>107</v>
      </c>
      <c r="N164" s="17">
        <v>91</v>
      </c>
      <c r="O164" s="3">
        <f t="shared" ref="O164:O165" si="33">SUM(C164:N164)</f>
        <v>1223</v>
      </c>
      <c r="Q164" s="42"/>
    </row>
    <row r="165" spans="1:17" x14ac:dyDescent="0.25">
      <c r="A165" s="37"/>
      <c r="B165" s="23" t="s">
        <v>3</v>
      </c>
      <c r="C165" s="24">
        <v>2</v>
      </c>
      <c r="D165" s="24">
        <v>1</v>
      </c>
      <c r="E165" s="24">
        <v>2</v>
      </c>
      <c r="F165" s="24">
        <v>0</v>
      </c>
      <c r="G165" s="24">
        <v>16</v>
      </c>
      <c r="H165" s="24">
        <v>0</v>
      </c>
      <c r="I165" s="24">
        <v>6</v>
      </c>
      <c r="J165" s="24">
        <v>0</v>
      </c>
      <c r="K165" s="24">
        <v>2</v>
      </c>
      <c r="L165" s="24">
        <v>9</v>
      </c>
      <c r="M165" s="24">
        <v>45</v>
      </c>
      <c r="N165" s="24">
        <v>69</v>
      </c>
      <c r="O165" s="25">
        <f t="shared" si="33"/>
        <v>152</v>
      </c>
      <c r="Q165" s="42"/>
    </row>
    <row r="166" spans="1:17" x14ac:dyDescent="0.25">
      <c r="A166" s="35" t="s">
        <v>85</v>
      </c>
      <c r="B166" s="20" t="s">
        <v>2</v>
      </c>
      <c r="C166" s="21">
        <v>27</v>
      </c>
      <c r="D166" s="21">
        <v>20</v>
      </c>
      <c r="E166" s="21">
        <v>53</v>
      </c>
      <c r="F166" s="21">
        <v>74</v>
      </c>
      <c r="G166" s="21">
        <v>51</v>
      </c>
      <c r="H166" s="21">
        <v>79</v>
      </c>
      <c r="I166" s="21">
        <v>58</v>
      </c>
      <c r="J166" s="21">
        <v>47</v>
      </c>
      <c r="K166" s="21">
        <v>43</v>
      </c>
      <c r="L166" s="21">
        <v>38</v>
      </c>
      <c r="M166" s="21">
        <v>65</v>
      </c>
      <c r="N166" s="21">
        <v>52</v>
      </c>
      <c r="O166" s="22">
        <f>SUM(C166:N166)</f>
        <v>607</v>
      </c>
      <c r="Q166" s="41"/>
    </row>
    <row r="167" spans="1:17" x14ac:dyDescent="0.25">
      <c r="A167" s="36"/>
      <c r="B167" s="19" t="s">
        <v>1</v>
      </c>
      <c r="C167" s="17">
        <v>69</v>
      </c>
      <c r="D167" s="17">
        <v>70</v>
      </c>
      <c r="E167" s="17">
        <v>147</v>
      </c>
      <c r="F167" s="17">
        <v>101</v>
      </c>
      <c r="G167" s="17">
        <v>163</v>
      </c>
      <c r="H167" s="17">
        <v>107</v>
      </c>
      <c r="I167" s="17">
        <v>33</v>
      </c>
      <c r="J167" s="17">
        <v>36</v>
      </c>
      <c r="K167" s="17">
        <v>111</v>
      </c>
      <c r="L167" s="17">
        <v>102</v>
      </c>
      <c r="M167" s="17">
        <v>163</v>
      </c>
      <c r="N167" s="17">
        <v>155</v>
      </c>
      <c r="O167" s="3">
        <f t="shared" ref="O167:O168" si="34">SUM(C167:N167)</f>
        <v>1257</v>
      </c>
      <c r="Q167" s="42"/>
    </row>
    <row r="168" spans="1:17" x14ac:dyDescent="0.25">
      <c r="A168" s="37"/>
      <c r="B168" s="23" t="s">
        <v>3</v>
      </c>
      <c r="C168" s="24"/>
      <c r="D168" s="24"/>
      <c r="E168" s="24"/>
      <c r="F168" s="24"/>
      <c r="G168" s="24"/>
      <c r="H168" s="24"/>
      <c r="I168" s="24">
        <v>2</v>
      </c>
      <c r="J168" s="24">
        <v>2</v>
      </c>
      <c r="K168" s="24">
        <v>1</v>
      </c>
      <c r="L168" s="24">
        <v>0</v>
      </c>
      <c r="M168" s="24">
        <v>2</v>
      </c>
      <c r="N168" s="24">
        <v>4</v>
      </c>
      <c r="O168" s="25">
        <f t="shared" si="34"/>
        <v>11</v>
      </c>
      <c r="Q168" s="42"/>
    </row>
    <row r="169" spans="1:17" x14ac:dyDescent="0.25">
      <c r="A169" s="35" t="s">
        <v>86</v>
      </c>
      <c r="B169" s="20" t="s">
        <v>2</v>
      </c>
      <c r="C169" s="21">
        <v>31</v>
      </c>
      <c r="D169" s="21">
        <v>37</v>
      </c>
      <c r="E169" s="21">
        <v>10</v>
      </c>
      <c r="F169" s="21">
        <v>10</v>
      </c>
      <c r="G169" s="21">
        <v>20</v>
      </c>
      <c r="H169" s="21">
        <v>10</v>
      </c>
      <c r="I169" s="21">
        <v>13</v>
      </c>
      <c r="J169" s="21">
        <v>17</v>
      </c>
      <c r="K169" s="21">
        <v>9</v>
      </c>
      <c r="L169" s="21">
        <v>34</v>
      </c>
      <c r="M169" s="21">
        <v>17</v>
      </c>
      <c r="N169" s="21">
        <v>17</v>
      </c>
      <c r="O169" s="22">
        <f>SUM(C169:N169)</f>
        <v>225</v>
      </c>
      <c r="Q169" s="41">
        <v>1</v>
      </c>
    </row>
    <row r="170" spans="1:17" x14ac:dyDescent="0.25">
      <c r="A170" s="36"/>
      <c r="B170" s="19" t="s">
        <v>1</v>
      </c>
      <c r="C170" s="17">
        <v>48</v>
      </c>
      <c r="D170" s="17">
        <v>46</v>
      </c>
      <c r="E170" s="17">
        <v>49</v>
      </c>
      <c r="F170" s="17">
        <v>79</v>
      </c>
      <c r="G170" s="17">
        <v>49</v>
      </c>
      <c r="H170" s="17">
        <v>43</v>
      </c>
      <c r="I170" s="17">
        <v>43</v>
      </c>
      <c r="J170" s="17">
        <v>27</v>
      </c>
      <c r="K170" s="17">
        <v>52</v>
      </c>
      <c r="L170" s="17">
        <v>47</v>
      </c>
      <c r="M170" s="17">
        <v>64</v>
      </c>
      <c r="N170" s="17">
        <v>45</v>
      </c>
      <c r="O170" s="3">
        <f t="shared" ref="O170:O171" si="35">SUM(C170:N170)</f>
        <v>592</v>
      </c>
      <c r="Q170" s="42"/>
    </row>
    <row r="171" spans="1:17" x14ac:dyDescent="0.25">
      <c r="A171" s="37"/>
      <c r="B171" s="23" t="s">
        <v>3</v>
      </c>
      <c r="C171" s="24"/>
      <c r="D171" s="24"/>
      <c r="E171" s="24"/>
      <c r="F171" s="24"/>
      <c r="G171" s="24"/>
      <c r="H171" s="24"/>
      <c r="I171" s="24">
        <v>8</v>
      </c>
      <c r="J171" s="24">
        <v>5</v>
      </c>
      <c r="K171" s="24">
        <v>0</v>
      </c>
      <c r="L171" s="24">
        <v>1</v>
      </c>
      <c r="M171" s="24">
        <v>1</v>
      </c>
      <c r="N171" s="24">
        <v>12</v>
      </c>
      <c r="O171" s="25">
        <f t="shared" si="35"/>
        <v>27</v>
      </c>
      <c r="Q171" s="42"/>
    </row>
    <row r="172" spans="1:17" x14ac:dyDescent="0.25">
      <c r="A172" s="35" t="s">
        <v>87</v>
      </c>
      <c r="B172" s="20" t="s">
        <v>2</v>
      </c>
      <c r="C172" s="21">
        <v>12</v>
      </c>
      <c r="D172" s="21">
        <v>12</v>
      </c>
      <c r="E172" s="21">
        <v>18</v>
      </c>
      <c r="F172" s="21">
        <v>14</v>
      </c>
      <c r="G172" s="21">
        <v>4</v>
      </c>
      <c r="H172" s="21">
        <v>8</v>
      </c>
      <c r="I172" s="21">
        <v>13</v>
      </c>
      <c r="J172" s="21">
        <v>10</v>
      </c>
      <c r="K172" s="21">
        <v>8</v>
      </c>
      <c r="L172" s="21">
        <v>5</v>
      </c>
      <c r="M172" s="21">
        <v>7</v>
      </c>
      <c r="N172" s="21">
        <v>18</v>
      </c>
      <c r="O172" s="22">
        <f>SUM(C172:N172)</f>
        <v>129</v>
      </c>
      <c r="Q172" s="41">
        <v>1</v>
      </c>
    </row>
    <row r="173" spans="1:17" x14ac:dyDescent="0.25">
      <c r="A173" s="36"/>
      <c r="B173" s="19" t="s">
        <v>1</v>
      </c>
      <c r="C173" s="17">
        <v>19</v>
      </c>
      <c r="D173" s="17">
        <v>33</v>
      </c>
      <c r="E173" s="17">
        <v>24</v>
      </c>
      <c r="F173" s="17">
        <v>30</v>
      </c>
      <c r="G173" s="17">
        <v>21</v>
      </c>
      <c r="H173" s="17">
        <v>37</v>
      </c>
      <c r="I173" s="17">
        <v>33</v>
      </c>
      <c r="J173" s="17">
        <v>11</v>
      </c>
      <c r="K173" s="17">
        <v>41</v>
      </c>
      <c r="L173" s="17">
        <v>42</v>
      </c>
      <c r="M173" s="17">
        <v>35</v>
      </c>
      <c r="N173" s="17">
        <v>17</v>
      </c>
      <c r="O173" s="3">
        <f t="shared" ref="O173:O174" si="36">SUM(C173:N173)</f>
        <v>343</v>
      </c>
      <c r="Q173" s="42"/>
    </row>
    <row r="174" spans="1:17" x14ac:dyDescent="0.25">
      <c r="A174" s="37"/>
      <c r="B174" s="23" t="s">
        <v>3</v>
      </c>
      <c r="C174" s="24"/>
      <c r="D174" s="24"/>
      <c r="E174" s="24"/>
      <c r="F174" s="24">
        <v>1</v>
      </c>
      <c r="G174" s="24">
        <v>0</v>
      </c>
      <c r="H174" s="24">
        <v>1</v>
      </c>
      <c r="I174" s="24">
        <v>4</v>
      </c>
      <c r="J174" s="24">
        <v>0</v>
      </c>
      <c r="K174" s="24">
        <v>0</v>
      </c>
      <c r="L174" s="24">
        <v>0</v>
      </c>
      <c r="M174" s="24">
        <v>1</v>
      </c>
      <c r="N174" s="24">
        <v>0</v>
      </c>
      <c r="O174" s="25">
        <f t="shared" si="36"/>
        <v>7</v>
      </c>
      <c r="Q174" s="42"/>
    </row>
    <row r="175" spans="1:17" x14ac:dyDescent="0.25">
      <c r="A175" s="35" t="s">
        <v>88</v>
      </c>
      <c r="B175" s="20" t="s">
        <v>2</v>
      </c>
      <c r="C175" s="21">
        <v>1118</v>
      </c>
      <c r="D175" s="21">
        <v>379</v>
      </c>
      <c r="E175" s="21">
        <v>120</v>
      </c>
      <c r="F175" s="21">
        <v>108</v>
      </c>
      <c r="G175" s="21">
        <v>149</v>
      </c>
      <c r="H175" s="21">
        <v>124</v>
      </c>
      <c r="I175" s="21">
        <v>31</v>
      </c>
      <c r="J175" s="21">
        <v>49</v>
      </c>
      <c r="K175" s="21">
        <v>89</v>
      </c>
      <c r="L175" s="21">
        <v>147</v>
      </c>
      <c r="M175" s="21">
        <v>194</v>
      </c>
      <c r="N175" s="21">
        <v>173</v>
      </c>
      <c r="O175" s="22">
        <f>SUM(C175:N175)</f>
        <v>2681</v>
      </c>
      <c r="Q175" s="41">
        <v>8</v>
      </c>
    </row>
    <row r="176" spans="1:17" x14ac:dyDescent="0.25">
      <c r="A176" s="36"/>
      <c r="B176" s="19" t="s">
        <v>1</v>
      </c>
      <c r="C176" s="17">
        <v>465</v>
      </c>
      <c r="D176" s="17">
        <v>357</v>
      </c>
      <c r="E176" s="17">
        <v>267</v>
      </c>
      <c r="F176" s="17">
        <v>401</v>
      </c>
      <c r="G176" s="17">
        <v>286</v>
      </c>
      <c r="H176" s="17">
        <v>215</v>
      </c>
      <c r="I176" s="17">
        <v>189</v>
      </c>
      <c r="J176" s="17">
        <v>193</v>
      </c>
      <c r="K176" s="17">
        <v>314</v>
      </c>
      <c r="L176" s="17">
        <v>329</v>
      </c>
      <c r="M176" s="17">
        <v>243</v>
      </c>
      <c r="N176" s="17">
        <v>182</v>
      </c>
      <c r="O176" s="3">
        <f t="shared" ref="O176:O177" si="37">SUM(C176:N176)</f>
        <v>3441</v>
      </c>
      <c r="Q176" s="42"/>
    </row>
    <row r="177" spans="1:17" x14ac:dyDescent="0.25">
      <c r="A177" s="37"/>
      <c r="B177" s="23" t="s">
        <v>3</v>
      </c>
      <c r="C177" s="24">
        <v>221</v>
      </c>
      <c r="D177" s="24">
        <v>146</v>
      </c>
      <c r="E177" s="24">
        <v>54</v>
      </c>
      <c r="F177" s="24">
        <v>201</v>
      </c>
      <c r="G177" s="24">
        <v>68</v>
      </c>
      <c r="H177" s="24">
        <v>88</v>
      </c>
      <c r="I177" s="24">
        <v>8</v>
      </c>
      <c r="J177" s="24">
        <v>5</v>
      </c>
      <c r="K177" s="24">
        <v>14</v>
      </c>
      <c r="L177" s="24">
        <v>58</v>
      </c>
      <c r="M177" s="24">
        <v>44</v>
      </c>
      <c r="N177" s="24">
        <v>97</v>
      </c>
      <c r="O177" s="25">
        <f t="shared" si="37"/>
        <v>1004</v>
      </c>
      <c r="Q177" s="42"/>
    </row>
    <row r="178" spans="1:17" x14ac:dyDescent="0.25">
      <c r="A178" s="35" t="s">
        <v>90</v>
      </c>
      <c r="B178" s="20" t="s">
        <v>2</v>
      </c>
      <c r="C178" s="21"/>
      <c r="D178" s="21">
        <v>356</v>
      </c>
      <c r="E178" s="21">
        <v>193</v>
      </c>
      <c r="F178" s="21">
        <v>70</v>
      </c>
      <c r="G178" s="21">
        <v>99</v>
      </c>
      <c r="H178" s="21">
        <v>28</v>
      </c>
      <c r="I178" s="21">
        <v>40</v>
      </c>
      <c r="J178" s="21">
        <v>21</v>
      </c>
      <c r="K178" s="21">
        <v>87</v>
      </c>
      <c r="L178" s="21">
        <v>55</v>
      </c>
      <c r="M178" s="21">
        <v>30</v>
      </c>
      <c r="N178" s="21">
        <v>41</v>
      </c>
      <c r="O178" s="22">
        <f>SUM(C178:N178)</f>
        <v>1020</v>
      </c>
      <c r="Q178" s="41"/>
    </row>
    <row r="179" spans="1:17" x14ac:dyDescent="0.25">
      <c r="A179" s="36"/>
      <c r="B179" s="19" t="s">
        <v>1</v>
      </c>
      <c r="C179" s="17"/>
      <c r="D179" s="17">
        <v>48</v>
      </c>
      <c r="E179" s="17">
        <v>108</v>
      </c>
      <c r="F179" s="17">
        <v>81</v>
      </c>
      <c r="G179" s="17">
        <v>78</v>
      </c>
      <c r="H179" s="17">
        <v>33</v>
      </c>
      <c r="I179" s="17">
        <v>38</v>
      </c>
      <c r="J179" s="17">
        <v>53</v>
      </c>
      <c r="K179" s="17">
        <v>61</v>
      </c>
      <c r="L179" s="17">
        <v>80</v>
      </c>
      <c r="M179" s="17">
        <v>80</v>
      </c>
      <c r="N179" s="17">
        <v>48</v>
      </c>
      <c r="O179" s="3">
        <f t="shared" ref="O179:O180" si="38">SUM(C179:N179)</f>
        <v>708</v>
      </c>
      <c r="Q179" s="42"/>
    </row>
    <row r="180" spans="1:17" x14ac:dyDescent="0.25">
      <c r="A180" s="37"/>
      <c r="B180" s="23" t="s">
        <v>3</v>
      </c>
      <c r="C180" s="24"/>
      <c r="D180" s="24"/>
      <c r="E180" s="24">
        <v>28</v>
      </c>
      <c r="F180" s="24">
        <v>2</v>
      </c>
      <c r="G180" s="24">
        <v>9</v>
      </c>
      <c r="H180" s="24">
        <v>12</v>
      </c>
      <c r="I180" s="24">
        <v>2</v>
      </c>
      <c r="J180" s="24">
        <v>2</v>
      </c>
      <c r="K180" s="24">
        <v>12</v>
      </c>
      <c r="L180" s="24">
        <v>11</v>
      </c>
      <c r="M180" s="24">
        <v>0</v>
      </c>
      <c r="N180" s="24">
        <v>0</v>
      </c>
      <c r="O180" s="25">
        <f t="shared" si="38"/>
        <v>78</v>
      </c>
      <c r="Q180" s="42"/>
    </row>
    <row r="181" spans="1:17" x14ac:dyDescent="0.25">
      <c r="A181" s="35" t="s">
        <v>91</v>
      </c>
      <c r="B181" s="20" t="s">
        <v>2</v>
      </c>
      <c r="C181" s="21"/>
      <c r="D181" s="21"/>
      <c r="E181" s="21">
        <v>3170</v>
      </c>
      <c r="F181" s="21">
        <v>485</v>
      </c>
      <c r="G181" s="21">
        <v>135</v>
      </c>
      <c r="H181" s="21">
        <v>131</v>
      </c>
      <c r="I181" s="21">
        <v>142</v>
      </c>
      <c r="J181" s="21">
        <v>124</v>
      </c>
      <c r="K181" s="21">
        <v>68</v>
      </c>
      <c r="L181" s="21">
        <v>117</v>
      </c>
      <c r="M181" s="21">
        <v>82</v>
      </c>
      <c r="N181" s="21">
        <v>43</v>
      </c>
      <c r="O181" s="22">
        <f>SUM(C181:N181)</f>
        <v>4497</v>
      </c>
      <c r="Q181" s="41"/>
    </row>
    <row r="182" spans="1:17" x14ac:dyDescent="0.25">
      <c r="A182" s="36"/>
      <c r="B182" s="19" t="s">
        <v>1</v>
      </c>
      <c r="C182" s="17"/>
      <c r="D182" s="17">
        <v>21</v>
      </c>
      <c r="E182" s="17">
        <v>199</v>
      </c>
      <c r="F182" s="17">
        <v>157</v>
      </c>
      <c r="G182" s="17">
        <v>92</v>
      </c>
      <c r="H182" s="17">
        <v>88</v>
      </c>
      <c r="I182" s="17">
        <v>55</v>
      </c>
      <c r="J182" s="17">
        <v>49</v>
      </c>
      <c r="K182" s="17">
        <v>92</v>
      </c>
      <c r="L182" s="17">
        <v>84</v>
      </c>
      <c r="M182" s="17">
        <v>200</v>
      </c>
      <c r="N182" s="17">
        <v>73</v>
      </c>
      <c r="O182" s="3">
        <f t="shared" ref="O182:O183" si="39">SUM(C182:N182)</f>
        <v>1110</v>
      </c>
      <c r="Q182" s="42"/>
    </row>
    <row r="183" spans="1:17" x14ac:dyDescent="0.25">
      <c r="A183" s="37"/>
      <c r="B183" s="23" t="s">
        <v>3</v>
      </c>
      <c r="C183" s="24"/>
      <c r="D183" s="24"/>
      <c r="E183" s="24">
        <v>105</v>
      </c>
      <c r="F183" s="24">
        <v>28</v>
      </c>
      <c r="G183" s="24">
        <v>12</v>
      </c>
      <c r="H183" s="24">
        <v>3</v>
      </c>
      <c r="I183" s="24">
        <v>35</v>
      </c>
      <c r="J183" s="24">
        <v>49</v>
      </c>
      <c r="K183" s="24">
        <v>11</v>
      </c>
      <c r="L183" s="24">
        <v>16</v>
      </c>
      <c r="M183" s="24">
        <v>10</v>
      </c>
      <c r="N183" s="24">
        <v>53</v>
      </c>
      <c r="O183" s="25">
        <f t="shared" si="39"/>
        <v>322</v>
      </c>
      <c r="Q183" s="42"/>
    </row>
    <row r="184" spans="1:17" x14ac:dyDescent="0.25">
      <c r="A184" s="35" t="s">
        <v>92</v>
      </c>
      <c r="B184" s="20" t="s">
        <v>2</v>
      </c>
      <c r="C184" s="21"/>
      <c r="D184" s="21"/>
      <c r="E184" s="21">
        <v>156</v>
      </c>
      <c r="F184" s="21">
        <v>39</v>
      </c>
      <c r="G184" s="21">
        <v>38</v>
      </c>
      <c r="H184" s="21">
        <v>22</v>
      </c>
      <c r="I184" s="21">
        <v>18</v>
      </c>
      <c r="J184" s="21">
        <v>33</v>
      </c>
      <c r="K184" s="21">
        <v>40</v>
      </c>
      <c r="L184" s="21">
        <v>19</v>
      </c>
      <c r="M184" s="21">
        <v>34</v>
      </c>
      <c r="N184" s="21">
        <v>31</v>
      </c>
      <c r="O184" s="22">
        <f>SUM(C184:N184)</f>
        <v>430</v>
      </c>
      <c r="Q184" s="41"/>
    </row>
    <row r="185" spans="1:17" x14ac:dyDescent="0.25">
      <c r="A185" s="36"/>
      <c r="B185" s="19" t="s">
        <v>1</v>
      </c>
      <c r="C185" s="17"/>
      <c r="D185" s="17"/>
      <c r="E185" s="17">
        <v>41</v>
      </c>
      <c r="F185" s="17">
        <v>74</v>
      </c>
      <c r="G185" s="17">
        <v>34</v>
      </c>
      <c r="H185" s="17">
        <v>30</v>
      </c>
      <c r="I185" s="17">
        <v>34</v>
      </c>
      <c r="J185" s="17">
        <v>34</v>
      </c>
      <c r="K185" s="17">
        <v>48</v>
      </c>
      <c r="L185" s="17">
        <v>44</v>
      </c>
      <c r="M185" s="17">
        <v>28</v>
      </c>
      <c r="N185" s="17">
        <v>42</v>
      </c>
      <c r="O185" s="3">
        <f t="shared" ref="O185:O186" si="40">SUM(C185:N185)</f>
        <v>409</v>
      </c>
      <c r="Q185" s="42"/>
    </row>
    <row r="186" spans="1:17" x14ac:dyDescent="0.25">
      <c r="A186" s="37"/>
      <c r="B186" s="23" t="s">
        <v>3</v>
      </c>
      <c r="C186" s="24"/>
      <c r="D186" s="24"/>
      <c r="E186" s="24">
        <v>8</v>
      </c>
      <c r="F186" s="24">
        <v>12</v>
      </c>
      <c r="G186" s="24">
        <v>14</v>
      </c>
      <c r="H186" s="24">
        <v>10</v>
      </c>
      <c r="I186" s="24">
        <v>5</v>
      </c>
      <c r="J186" s="24">
        <v>15</v>
      </c>
      <c r="K186" s="24">
        <v>3</v>
      </c>
      <c r="L186" s="24">
        <v>16</v>
      </c>
      <c r="M186" s="24">
        <v>7</v>
      </c>
      <c r="N186" s="24">
        <v>50</v>
      </c>
      <c r="O186" s="25">
        <f t="shared" si="40"/>
        <v>140</v>
      </c>
      <c r="Q186" s="42"/>
    </row>
    <row r="187" spans="1:17" x14ac:dyDescent="0.25">
      <c r="A187" s="35" t="s">
        <v>94</v>
      </c>
      <c r="B187" s="20" t="s">
        <v>2</v>
      </c>
      <c r="C187" s="21"/>
      <c r="D187" s="21"/>
      <c r="E187" s="21">
        <v>67</v>
      </c>
      <c r="F187" s="21">
        <v>475</v>
      </c>
      <c r="G187" s="21">
        <v>23</v>
      </c>
      <c r="H187" s="21">
        <v>20</v>
      </c>
      <c r="I187" s="21">
        <v>20</v>
      </c>
      <c r="J187" s="21">
        <v>10</v>
      </c>
      <c r="K187" s="21">
        <v>4</v>
      </c>
      <c r="L187" s="21">
        <v>21</v>
      </c>
      <c r="M187" s="21">
        <v>13</v>
      </c>
      <c r="N187" s="21">
        <v>6</v>
      </c>
      <c r="O187" s="22">
        <f>SUM(C187:N187)</f>
        <v>659</v>
      </c>
      <c r="Q187" s="41"/>
    </row>
    <row r="188" spans="1:17" x14ac:dyDescent="0.25">
      <c r="A188" s="36"/>
      <c r="B188" s="19" t="s">
        <v>1</v>
      </c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3">
        <f t="shared" ref="O188:O189" si="41">SUM(C188:N188)</f>
        <v>0</v>
      </c>
      <c r="Q188" s="42"/>
    </row>
    <row r="189" spans="1:17" x14ac:dyDescent="0.25">
      <c r="A189" s="37"/>
      <c r="B189" s="23" t="s">
        <v>3</v>
      </c>
      <c r="C189" s="24"/>
      <c r="D189" s="24"/>
      <c r="E189" s="24"/>
      <c r="F189" s="24">
        <v>6</v>
      </c>
      <c r="G189" s="24">
        <v>4</v>
      </c>
      <c r="H189" s="24">
        <v>1</v>
      </c>
      <c r="I189" s="24">
        <v>4</v>
      </c>
      <c r="J189" s="24">
        <v>15</v>
      </c>
      <c r="K189" s="24">
        <v>0</v>
      </c>
      <c r="L189" s="24">
        <v>1</v>
      </c>
      <c r="M189" s="24">
        <v>1</v>
      </c>
      <c r="N189" s="24">
        <v>68</v>
      </c>
      <c r="O189" s="25">
        <f t="shared" si="41"/>
        <v>100</v>
      </c>
      <c r="Q189" s="42"/>
    </row>
    <row r="190" spans="1:17" x14ac:dyDescent="0.25">
      <c r="A190" s="35" t="s">
        <v>95</v>
      </c>
      <c r="B190" s="20" t="s">
        <v>2</v>
      </c>
      <c r="C190" s="21"/>
      <c r="D190" s="21"/>
      <c r="E190" s="21"/>
      <c r="F190" s="21">
        <v>417</v>
      </c>
      <c r="G190" s="21">
        <v>153</v>
      </c>
      <c r="H190" s="21">
        <v>23</v>
      </c>
      <c r="I190" s="21">
        <v>40</v>
      </c>
      <c r="J190" s="21">
        <v>36</v>
      </c>
      <c r="K190" s="21">
        <v>44</v>
      </c>
      <c r="L190" s="21">
        <v>57</v>
      </c>
      <c r="M190" s="21">
        <v>41</v>
      </c>
      <c r="N190" s="21">
        <v>28</v>
      </c>
      <c r="O190" s="22">
        <f>SUM(C190:N190)</f>
        <v>839</v>
      </c>
      <c r="Q190" s="41"/>
    </row>
    <row r="191" spans="1:17" x14ac:dyDescent="0.25">
      <c r="A191" s="36"/>
      <c r="B191" s="19" t="s">
        <v>1</v>
      </c>
      <c r="C191" s="17"/>
      <c r="D191" s="17"/>
      <c r="E191" s="17"/>
      <c r="F191" s="17">
        <v>66</v>
      </c>
      <c r="G191" s="17">
        <v>39</v>
      </c>
      <c r="H191" s="17">
        <v>28</v>
      </c>
      <c r="I191" s="17">
        <v>31</v>
      </c>
      <c r="J191" s="17">
        <v>31</v>
      </c>
      <c r="K191" s="17">
        <v>42</v>
      </c>
      <c r="L191" s="17">
        <v>24</v>
      </c>
      <c r="M191" s="17">
        <v>77</v>
      </c>
      <c r="N191" s="17">
        <v>68</v>
      </c>
      <c r="O191" s="3">
        <f t="shared" ref="O191:O192" si="42">SUM(C191:N191)</f>
        <v>406</v>
      </c>
      <c r="Q191" s="42"/>
    </row>
    <row r="192" spans="1:17" x14ac:dyDescent="0.25">
      <c r="A192" s="37"/>
      <c r="B192" s="23" t="s">
        <v>3</v>
      </c>
      <c r="C192" s="24"/>
      <c r="D192" s="24"/>
      <c r="E192" s="24"/>
      <c r="F192" s="24">
        <v>18</v>
      </c>
      <c r="G192" s="24">
        <v>9</v>
      </c>
      <c r="H192" s="24">
        <v>3</v>
      </c>
      <c r="I192" s="24">
        <v>4</v>
      </c>
      <c r="J192" s="24">
        <v>11</v>
      </c>
      <c r="K192" s="24">
        <v>0</v>
      </c>
      <c r="L192" s="24">
        <v>4</v>
      </c>
      <c r="M192" s="24">
        <v>2</v>
      </c>
      <c r="N192" s="24">
        <v>2</v>
      </c>
      <c r="O192" s="25">
        <f t="shared" si="42"/>
        <v>53</v>
      </c>
      <c r="Q192" s="42"/>
    </row>
    <row r="193" spans="1:17" x14ac:dyDescent="0.25">
      <c r="A193" s="35" t="s">
        <v>96</v>
      </c>
      <c r="B193" s="20" t="s">
        <v>2</v>
      </c>
      <c r="C193" s="21"/>
      <c r="D193" s="21"/>
      <c r="E193" s="21"/>
      <c r="F193" s="21">
        <v>523</v>
      </c>
      <c r="G193" s="21">
        <v>121</v>
      </c>
      <c r="H193" s="21">
        <v>189</v>
      </c>
      <c r="I193" s="21">
        <v>202</v>
      </c>
      <c r="J193" s="21">
        <v>365</v>
      </c>
      <c r="K193" s="21">
        <v>59</v>
      </c>
      <c r="L193" s="21">
        <v>80</v>
      </c>
      <c r="M193" s="21">
        <v>75</v>
      </c>
      <c r="N193" s="21">
        <v>62</v>
      </c>
      <c r="O193" s="22">
        <f>SUM(C193:N193)</f>
        <v>1676</v>
      </c>
      <c r="Q193" s="41"/>
    </row>
    <row r="194" spans="1:17" x14ac:dyDescent="0.25">
      <c r="A194" s="36"/>
      <c r="B194" s="19" t="s">
        <v>1</v>
      </c>
      <c r="C194" s="17"/>
      <c r="D194" s="17"/>
      <c r="E194" s="17"/>
      <c r="F194" s="17">
        <v>270</v>
      </c>
      <c r="G194" s="17">
        <v>212</v>
      </c>
      <c r="H194" s="17">
        <v>116</v>
      </c>
      <c r="I194" s="17">
        <v>71</v>
      </c>
      <c r="J194" s="17">
        <v>116</v>
      </c>
      <c r="K194" s="17">
        <v>131</v>
      </c>
      <c r="L194" s="17">
        <v>164</v>
      </c>
      <c r="M194" s="17">
        <v>212</v>
      </c>
      <c r="N194" s="17">
        <v>141</v>
      </c>
      <c r="O194" s="3">
        <f t="shared" ref="O194:O195" si="43">SUM(C194:N194)</f>
        <v>1433</v>
      </c>
      <c r="Q194" s="42"/>
    </row>
    <row r="195" spans="1:17" x14ac:dyDescent="0.25">
      <c r="A195" s="37"/>
      <c r="B195" s="23" t="s">
        <v>3</v>
      </c>
      <c r="C195" s="24"/>
      <c r="D195" s="24"/>
      <c r="E195" s="24"/>
      <c r="F195" s="24">
        <v>88</v>
      </c>
      <c r="G195" s="24">
        <v>9</v>
      </c>
      <c r="H195" s="24">
        <v>93</v>
      </c>
      <c r="I195" s="24">
        <v>2</v>
      </c>
      <c r="J195" s="24">
        <v>14</v>
      </c>
      <c r="K195" s="24">
        <v>25</v>
      </c>
      <c r="L195" s="24">
        <v>12</v>
      </c>
      <c r="M195" s="24">
        <v>54</v>
      </c>
      <c r="N195" s="24">
        <v>17</v>
      </c>
      <c r="O195" s="25">
        <f t="shared" si="43"/>
        <v>314</v>
      </c>
      <c r="Q195" s="42"/>
    </row>
    <row r="196" spans="1:17" x14ac:dyDescent="0.25">
      <c r="A196" s="35" t="s">
        <v>97</v>
      </c>
      <c r="B196" s="20" t="s">
        <v>2</v>
      </c>
      <c r="C196" s="21"/>
      <c r="D196" s="21"/>
      <c r="E196" s="21"/>
      <c r="F196" s="21"/>
      <c r="G196" s="21"/>
      <c r="H196" s="21">
        <v>221</v>
      </c>
      <c r="I196" s="21">
        <v>127</v>
      </c>
      <c r="J196" s="21">
        <v>107</v>
      </c>
      <c r="K196" s="21">
        <v>76</v>
      </c>
      <c r="L196" s="21">
        <v>118</v>
      </c>
      <c r="M196" s="21">
        <v>94</v>
      </c>
      <c r="N196" s="21">
        <v>152</v>
      </c>
      <c r="O196" s="22">
        <f>SUM(C196:N196)</f>
        <v>895</v>
      </c>
      <c r="Q196" s="41"/>
    </row>
    <row r="197" spans="1:17" x14ac:dyDescent="0.25">
      <c r="A197" s="36"/>
      <c r="B197" s="19" t="s">
        <v>1</v>
      </c>
      <c r="C197" s="17"/>
      <c r="D197" s="17"/>
      <c r="E197" s="17"/>
      <c r="F197" s="17"/>
      <c r="G197" s="17"/>
      <c r="H197" s="17">
        <v>42</v>
      </c>
      <c r="I197" s="17">
        <v>21</v>
      </c>
      <c r="J197" s="17">
        <v>30</v>
      </c>
      <c r="K197" s="17">
        <v>40</v>
      </c>
      <c r="L197" s="17">
        <v>23</v>
      </c>
      <c r="M197" s="17">
        <v>28</v>
      </c>
      <c r="N197" s="17">
        <v>39</v>
      </c>
      <c r="O197" s="3">
        <f t="shared" ref="O197:O198" si="44">SUM(C197:N197)</f>
        <v>223</v>
      </c>
      <c r="Q197" s="42"/>
    </row>
    <row r="198" spans="1:17" x14ac:dyDescent="0.25">
      <c r="A198" s="37"/>
      <c r="B198" s="23" t="s">
        <v>3</v>
      </c>
      <c r="C198" s="24"/>
      <c r="D198" s="24"/>
      <c r="E198" s="24"/>
      <c r="F198" s="24"/>
      <c r="G198" s="24"/>
      <c r="H198" s="24"/>
      <c r="I198" s="24">
        <v>25</v>
      </c>
      <c r="J198" s="24">
        <v>10</v>
      </c>
      <c r="K198" s="24">
        <v>0</v>
      </c>
      <c r="L198" s="24">
        <v>3</v>
      </c>
      <c r="M198" s="24">
        <v>5</v>
      </c>
      <c r="N198" s="24">
        <v>2</v>
      </c>
      <c r="O198" s="25">
        <f t="shared" si="44"/>
        <v>45</v>
      </c>
      <c r="Q198" s="42"/>
    </row>
    <row r="199" spans="1:17" x14ac:dyDescent="0.25">
      <c r="A199" s="35" t="s">
        <v>98</v>
      </c>
      <c r="B199" s="20" t="s">
        <v>2</v>
      </c>
      <c r="C199" s="21"/>
      <c r="D199" s="21"/>
      <c r="E199" s="21"/>
      <c r="F199" s="21"/>
      <c r="G199" s="21"/>
      <c r="H199" s="21">
        <v>235</v>
      </c>
      <c r="I199" s="21">
        <v>99</v>
      </c>
      <c r="J199" s="21">
        <v>86</v>
      </c>
      <c r="K199" s="21">
        <v>46</v>
      </c>
      <c r="L199" s="21">
        <v>70</v>
      </c>
      <c r="M199" s="21">
        <v>52</v>
      </c>
      <c r="N199" s="21">
        <v>41</v>
      </c>
      <c r="O199" s="22">
        <f>SUM(C199:N199)</f>
        <v>629</v>
      </c>
      <c r="Q199" s="41"/>
    </row>
    <row r="200" spans="1:17" x14ac:dyDescent="0.25">
      <c r="A200" s="36"/>
      <c r="B200" s="19" t="s">
        <v>1</v>
      </c>
      <c r="C200" s="17"/>
      <c r="D200" s="17"/>
      <c r="E200" s="17"/>
      <c r="F200" s="17"/>
      <c r="G200" s="17"/>
      <c r="H200" s="17">
        <v>14</v>
      </c>
      <c r="I200" s="17">
        <v>47</v>
      </c>
      <c r="J200" s="17">
        <v>67</v>
      </c>
      <c r="K200" s="17">
        <v>63</v>
      </c>
      <c r="L200" s="17">
        <v>60</v>
      </c>
      <c r="M200" s="17">
        <v>81</v>
      </c>
      <c r="N200" s="17">
        <v>69</v>
      </c>
      <c r="O200" s="3">
        <f t="shared" ref="O200:O201" si="45">SUM(C200:N200)</f>
        <v>401</v>
      </c>
      <c r="Q200" s="42"/>
    </row>
    <row r="201" spans="1:17" x14ac:dyDescent="0.25">
      <c r="A201" s="37"/>
      <c r="B201" s="23" t="s">
        <v>3</v>
      </c>
      <c r="C201" s="24"/>
      <c r="D201" s="24"/>
      <c r="E201" s="24"/>
      <c r="F201" s="24"/>
      <c r="G201" s="24"/>
      <c r="H201" s="24">
        <v>21</v>
      </c>
      <c r="I201" s="24">
        <v>5</v>
      </c>
      <c r="J201" s="24">
        <v>12</v>
      </c>
      <c r="K201" s="24">
        <v>3</v>
      </c>
      <c r="L201" s="24">
        <v>2</v>
      </c>
      <c r="M201" s="24">
        <v>4</v>
      </c>
      <c r="N201" s="24">
        <v>2</v>
      </c>
      <c r="O201" s="25">
        <f t="shared" si="45"/>
        <v>49</v>
      </c>
      <c r="Q201" s="42"/>
    </row>
    <row r="202" spans="1:17" x14ac:dyDescent="0.25">
      <c r="A202" s="35" t="s">
        <v>99</v>
      </c>
      <c r="B202" s="20" t="s">
        <v>2</v>
      </c>
      <c r="C202" s="21"/>
      <c r="D202" s="21"/>
      <c r="E202" s="21"/>
      <c r="F202" s="21"/>
      <c r="G202" s="21"/>
      <c r="H202" s="21">
        <v>496</v>
      </c>
      <c r="I202" s="21">
        <v>138</v>
      </c>
      <c r="J202" s="21">
        <v>103</v>
      </c>
      <c r="K202" s="21">
        <v>136</v>
      </c>
      <c r="L202" s="21">
        <v>178</v>
      </c>
      <c r="M202" s="21">
        <v>147</v>
      </c>
      <c r="N202" s="21">
        <v>43</v>
      </c>
      <c r="O202" s="22">
        <f>SUM(C202:N202)</f>
        <v>1241</v>
      </c>
      <c r="Q202" s="41"/>
    </row>
    <row r="203" spans="1:17" x14ac:dyDescent="0.25">
      <c r="A203" s="36"/>
      <c r="B203" s="19" t="s">
        <v>1</v>
      </c>
      <c r="C203" s="17"/>
      <c r="D203" s="17"/>
      <c r="E203" s="17"/>
      <c r="F203" s="17"/>
      <c r="G203" s="17"/>
      <c r="H203" s="17">
        <v>86</v>
      </c>
      <c r="I203" s="17">
        <v>69</v>
      </c>
      <c r="J203" s="17">
        <v>46</v>
      </c>
      <c r="K203" s="17">
        <v>54</v>
      </c>
      <c r="L203" s="17">
        <v>44</v>
      </c>
      <c r="M203" s="17">
        <v>36</v>
      </c>
      <c r="N203" s="17">
        <v>44</v>
      </c>
      <c r="O203" s="3">
        <f t="shared" ref="O203:O225" si="46">SUM(C203:N203)</f>
        <v>379</v>
      </c>
      <c r="Q203" s="42"/>
    </row>
    <row r="204" spans="1:17" x14ac:dyDescent="0.25">
      <c r="A204" s="37"/>
      <c r="B204" s="23" t="s">
        <v>3</v>
      </c>
      <c r="C204" s="24"/>
      <c r="D204" s="24"/>
      <c r="E204" s="24"/>
      <c r="F204" s="24"/>
      <c r="G204" s="24"/>
      <c r="H204" s="24">
        <v>0</v>
      </c>
      <c r="I204" s="24">
        <v>0</v>
      </c>
      <c r="J204" s="24">
        <v>12</v>
      </c>
      <c r="K204" s="24">
        <v>1</v>
      </c>
      <c r="L204" s="24">
        <v>1</v>
      </c>
      <c r="M204" s="24">
        <v>4</v>
      </c>
      <c r="N204" s="24">
        <v>0</v>
      </c>
      <c r="O204" s="25">
        <f t="shared" si="46"/>
        <v>18</v>
      </c>
      <c r="Q204" s="42"/>
    </row>
    <row r="205" spans="1:17" x14ac:dyDescent="0.25">
      <c r="A205" s="35" t="s">
        <v>100</v>
      </c>
      <c r="B205" s="20" t="s">
        <v>2</v>
      </c>
      <c r="C205" s="21"/>
      <c r="D205" s="21"/>
      <c r="E205" s="21"/>
      <c r="F205" s="21"/>
      <c r="G205" s="21"/>
      <c r="H205" s="21"/>
      <c r="I205" s="21"/>
      <c r="J205" s="21"/>
      <c r="K205" s="21">
        <v>53</v>
      </c>
      <c r="L205" s="21">
        <v>247</v>
      </c>
      <c r="M205" s="21">
        <v>101</v>
      </c>
      <c r="N205" s="21">
        <v>70</v>
      </c>
      <c r="O205" s="22">
        <f>SUM(C205:N205)</f>
        <v>471</v>
      </c>
      <c r="Q205" s="41"/>
    </row>
    <row r="206" spans="1:17" x14ac:dyDescent="0.25">
      <c r="A206" s="36"/>
      <c r="B206" s="19" t="s">
        <v>1</v>
      </c>
      <c r="C206" s="17"/>
      <c r="D206" s="17"/>
      <c r="E206" s="17"/>
      <c r="F206" s="17"/>
      <c r="G206" s="17"/>
      <c r="H206" s="17"/>
      <c r="I206" s="17"/>
      <c r="J206" s="17"/>
      <c r="K206" s="17">
        <v>22</v>
      </c>
      <c r="L206" s="17">
        <v>282</v>
      </c>
      <c r="M206" s="17">
        <v>337</v>
      </c>
      <c r="N206" s="17">
        <v>225</v>
      </c>
      <c r="O206" s="3">
        <f t="shared" si="46"/>
        <v>866</v>
      </c>
      <c r="Q206" s="42"/>
    </row>
    <row r="207" spans="1:17" x14ac:dyDescent="0.25">
      <c r="A207" s="37"/>
      <c r="B207" s="23" t="s">
        <v>3</v>
      </c>
      <c r="C207" s="24"/>
      <c r="D207" s="24"/>
      <c r="E207" s="24"/>
      <c r="F207" s="24"/>
      <c r="G207" s="24"/>
      <c r="H207" s="24"/>
      <c r="I207" s="24"/>
      <c r="J207" s="24"/>
      <c r="K207" s="24">
        <v>129</v>
      </c>
      <c r="L207" s="24">
        <v>30</v>
      </c>
      <c r="M207" s="24">
        <v>30</v>
      </c>
      <c r="N207" s="24">
        <v>248</v>
      </c>
      <c r="O207" s="25">
        <f t="shared" si="46"/>
        <v>437</v>
      </c>
      <c r="Q207" s="42"/>
    </row>
    <row r="208" spans="1:17" x14ac:dyDescent="0.25">
      <c r="A208" s="35" t="s">
        <v>101</v>
      </c>
      <c r="B208" s="20" t="s">
        <v>2</v>
      </c>
      <c r="C208" s="21"/>
      <c r="D208" s="21"/>
      <c r="E208" s="21"/>
      <c r="F208" s="21"/>
      <c r="G208" s="21"/>
      <c r="H208" s="21"/>
      <c r="I208" s="21"/>
      <c r="J208" s="21">
        <v>7</v>
      </c>
      <c r="K208" s="21">
        <v>587</v>
      </c>
      <c r="L208" s="21">
        <v>375</v>
      </c>
      <c r="M208" s="21">
        <v>234</v>
      </c>
      <c r="N208" s="21">
        <v>125</v>
      </c>
      <c r="O208" s="22">
        <f>SUM(C208:N208)</f>
        <v>1328</v>
      </c>
      <c r="Q208" s="41"/>
    </row>
    <row r="209" spans="1:17" x14ac:dyDescent="0.25">
      <c r="A209" s="36"/>
      <c r="B209" s="19" t="s">
        <v>1</v>
      </c>
      <c r="C209" s="17"/>
      <c r="D209" s="17"/>
      <c r="E209" s="17"/>
      <c r="F209" s="17"/>
      <c r="G209" s="17"/>
      <c r="H209" s="17"/>
      <c r="I209" s="17"/>
      <c r="J209" s="17"/>
      <c r="K209" s="17">
        <v>329</v>
      </c>
      <c r="L209" s="17">
        <v>422</v>
      </c>
      <c r="M209" s="17">
        <v>318</v>
      </c>
      <c r="N209" s="17">
        <v>269</v>
      </c>
      <c r="O209" s="3">
        <f t="shared" si="46"/>
        <v>1338</v>
      </c>
      <c r="Q209" s="42"/>
    </row>
    <row r="210" spans="1:17" x14ac:dyDescent="0.25">
      <c r="A210" s="37"/>
      <c r="B210" s="23" t="s">
        <v>3</v>
      </c>
      <c r="C210" s="24"/>
      <c r="D210" s="24"/>
      <c r="E210" s="24"/>
      <c r="F210" s="24"/>
      <c r="G210" s="24"/>
      <c r="H210" s="24"/>
      <c r="I210" s="24"/>
      <c r="J210" s="24"/>
      <c r="K210" s="24">
        <v>4</v>
      </c>
      <c r="L210" s="24">
        <v>28</v>
      </c>
      <c r="M210" s="24">
        <v>46</v>
      </c>
      <c r="N210" s="24">
        <v>38</v>
      </c>
      <c r="O210" s="25">
        <f t="shared" si="46"/>
        <v>116</v>
      </c>
      <c r="Q210" s="42"/>
    </row>
    <row r="211" spans="1:17" x14ac:dyDescent="0.25">
      <c r="A211" s="35" t="s">
        <v>102</v>
      </c>
      <c r="B211" s="20" t="s">
        <v>2</v>
      </c>
      <c r="C211" s="21"/>
      <c r="D211" s="21"/>
      <c r="E211" s="21"/>
      <c r="F211" s="21"/>
      <c r="G211" s="21"/>
      <c r="H211" s="21"/>
      <c r="I211" s="21"/>
      <c r="J211" s="21"/>
      <c r="K211" s="21"/>
      <c r="L211" s="21">
        <v>82</v>
      </c>
      <c r="M211" s="21">
        <v>100</v>
      </c>
      <c r="N211" s="21">
        <v>268</v>
      </c>
      <c r="O211" s="22">
        <f>SUM(C211:N211)</f>
        <v>450</v>
      </c>
      <c r="Q211" s="41"/>
    </row>
    <row r="212" spans="1:17" x14ac:dyDescent="0.25">
      <c r="A212" s="36"/>
      <c r="B212" s="19" t="s">
        <v>1</v>
      </c>
      <c r="C212" s="17"/>
      <c r="D212" s="17"/>
      <c r="E212" s="17"/>
      <c r="F212" s="17"/>
      <c r="G212" s="17"/>
      <c r="H212" s="17"/>
      <c r="I212" s="17"/>
      <c r="J212" s="17"/>
      <c r="K212" s="17"/>
      <c r="L212" s="17">
        <v>80</v>
      </c>
      <c r="M212" s="17">
        <v>60</v>
      </c>
      <c r="N212" s="17">
        <v>82</v>
      </c>
      <c r="O212" s="3">
        <f t="shared" si="46"/>
        <v>222</v>
      </c>
      <c r="Q212" s="42"/>
    </row>
    <row r="213" spans="1:17" x14ac:dyDescent="0.25">
      <c r="A213" s="37"/>
      <c r="B213" s="23" t="s">
        <v>3</v>
      </c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>
        <v>124</v>
      </c>
      <c r="N213" s="24">
        <v>173</v>
      </c>
      <c r="O213" s="25">
        <f t="shared" si="46"/>
        <v>297</v>
      </c>
      <c r="Q213" s="42"/>
    </row>
    <row r="214" spans="1:17" x14ac:dyDescent="0.25">
      <c r="A214" s="35" t="s">
        <v>103</v>
      </c>
      <c r="B214" s="20" t="s">
        <v>2</v>
      </c>
      <c r="C214" s="21"/>
      <c r="D214" s="21"/>
      <c r="E214" s="21"/>
      <c r="F214" s="21"/>
      <c r="G214" s="21"/>
      <c r="H214" s="21"/>
      <c r="I214" s="21"/>
      <c r="J214" s="21"/>
      <c r="K214" s="21">
        <v>47</v>
      </c>
      <c r="L214" s="21">
        <v>400</v>
      </c>
      <c r="M214" s="21">
        <v>309</v>
      </c>
      <c r="N214" s="21">
        <v>240</v>
      </c>
      <c r="O214" s="22">
        <f>SUM(C214:N214)</f>
        <v>996</v>
      </c>
      <c r="Q214" s="41"/>
    </row>
    <row r="215" spans="1:17" x14ac:dyDescent="0.25">
      <c r="A215" s="36"/>
      <c r="B215" s="19" t="s">
        <v>1</v>
      </c>
      <c r="C215" s="17"/>
      <c r="D215" s="17"/>
      <c r="E215" s="17"/>
      <c r="F215" s="17"/>
      <c r="G215" s="17"/>
      <c r="H215" s="17"/>
      <c r="I215" s="17"/>
      <c r="J215" s="17"/>
      <c r="K215" s="17">
        <v>1</v>
      </c>
      <c r="L215" s="17">
        <v>2</v>
      </c>
      <c r="M215" s="17">
        <v>4</v>
      </c>
      <c r="N215" s="17">
        <v>1</v>
      </c>
      <c r="O215" s="3">
        <f t="shared" si="46"/>
        <v>8</v>
      </c>
      <c r="Q215" s="42"/>
    </row>
    <row r="216" spans="1:17" x14ac:dyDescent="0.25">
      <c r="A216" s="37"/>
      <c r="B216" s="23" t="s">
        <v>3</v>
      </c>
      <c r="C216" s="24"/>
      <c r="D216" s="24"/>
      <c r="E216" s="24"/>
      <c r="F216" s="24"/>
      <c r="G216" s="24"/>
      <c r="H216" s="24"/>
      <c r="I216" s="24"/>
      <c r="J216" s="24"/>
      <c r="K216" s="24">
        <v>0</v>
      </c>
      <c r="L216" s="24">
        <v>87</v>
      </c>
      <c r="M216" s="24">
        <v>28</v>
      </c>
      <c r="N216" s="24">
        <v>26</v>
      </c>
      <c r="O216" s="25">
        <f t="shared" si="46"/>
        <v>141</v>
      </c>
      <c r="Q216" s="42"/>
    </row>
    <row r="217" spans="1:17" x14ac:dyDescent="0.25">
      <c r="A217" s="35" t="s">
        <v>104</v>
      </c>
      <c r="B217" s="20" t="s">
        <v>2</v>
      </c>
      <c r="C217" s="21"/>
      <c r="D217" s="21"/>
      <c r="E217" s="21"/>
      <c r="F217" s="21"/>
      <c r="G217" s="21"/>
      <c r="H217" s="21"/>
      <c r="I217" s="21"/>
      <c r="J217" s="21"/>
      <c r="K217" s="21"/>
      <c r="L217" s="21">
        <v>456</v>
      </c>
      <c r="M217" s="21">
        <v>579</v>
      </c>
      <c r="N217" s="21">
        <v>470</v>
      </c>
      <c r="O217" s="22">
        <f>SUM(C217:N217)</f>
        <v>1505</v>
      </c>
      <c r="Q217" s="41"/>
    </row>
    <row r="218" spans="1:17" x14ac:dyDescent="0.25">
      <c r="A218" s="36"/>
      <c r="B218" s="19" t="s">
        <v>1</v>
      </c>
      <c r="C218" s="17"/>
      <c r="D218" s="17"/>
      <c r="E218" s="17"/>
      <c r="F218" s="17"/>
      <c r="G218" s="17"/>
      <c r="H218" s="17"/>
      <c r="I218" s="17"/>
      <c r="J218" s="17"/>
      <c r="K218" s="17"/>
      <c r="L218" s="17">
        <v>67</v>
      </c>
      <c r="M218" s="17">
        <v>78</v>
      </c>
      <c r="N218" s="17">
        <v>56</v>
      </c>
      <c r="O218" s="3">
        <f t="shared" si="46"/>
        <v>201</v>
      </c>
      <c r="Q218" s="42"/>
    </row>
    <row r="219" spans="1:17" x14ac:dyDescent="0.25">
      <c r="A219" s="37"/>
      <c r="B219" s="23" t="s">
        <v>3</v>
      </c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5">
        <f t="shared" si="46"/>
        <v>0</v>
      </c>
      <c r="Q219" s="42"/>
    </row>
    <row r="220" spans="1:17" x14ac:dyDescent="0.25">
      <c r="A220" s="35" t="s">
        <v>105</v>
      </c>
      <c r="B220" s="20" t="s">
        <v>2</v>
      </c>
      <c r="C220" s="21"/>
      <c r="D220" s="21"/>
      <c r="E220" s="21"/>
      <c r="F220" s="21"/>
      <c r="G220" s="21"/>
      <c r="H220" s="21"/>
      <c r="I220" s="21"/>
      <c r="J220" s="21"/>
      <c r="K220" s="21"/>
      <c r="L220" s="21">
        <v>149</v>
      </c>
      <c r="M220" s="21">
        <v>167</v>
      </c>
      <c r="N220" s="21">
        <v>83</v>
      </c>
      <c r="O220" s="22">
        <f>SUM(C220:N220)</f>
        <v>399</v>
      </c>
      <c r="Q220" s="41"/>
    </row>
    <row r="221" spans="1:17" x14ac:dyDescent="0.25">
      <c r="A221" s="36"/>
      <c r="B221" s="19" t="s">
        <v>1</v>
      </c>
      <c r="C221" s="17"/>
      <c r="D221" s="17"/>
      <c r="E221" s="17"/>
      <c r="F221" s="17"/>
      <c r="G221" s="17"/>
      <c r="H221" s="17"/>
      <c r="I221" s="17"/>
      <c r="J221" s="17"/>
      <c r="K221" s="17"/>
      <c r="L221" s="17">
        <v>21</v>
      </c>
      <c r="M221" s="17">
        <v>125</v>
      </c>
      <c r="N221" s="17">
        <v>118</v>
      </c>
      <c r="O221" s="3">
        <f t="shared" si="46"/>
        <v>264</v>
      </c>
      <c r="Q221" s="42"/>
    </row>
    <row r="222" spans="1:17" x14ac:dyDescent="0.25">
      <c r="A222" s="37"/>
      <c r="B222" s="23" t="s">
        <v>3</v>
      </c>
      <c r="C222" s="24"/>
      <c r="D222" s="24"/>
      <c r="E222" s="24"/>
      <c r="F222" s="24"/>
      <c r="G222" s="24"/>
      <c r="H222" s="24"/>
      <c r="I222" s="24"/>
      <c r="J222" s="24"/>
      <c r="K222" s="24"/>
      <c r="L222" s="24">
        <v>1</v>
      </c>
      <c r="M222" s="24">
        <v>98</v>
      </c>
      <c r="N222" s="24">
        <v>211</v>
      </c>
      <c r="O222" s="25">
        <f t="shared" si="46"/>
        <v>310</v>
      </c>
      <c r="Q222" s="42"/>
    </row>
    <row r="223" spans="1:17" x14ac:dyDescent="0.25">
      <c r="A223" s="35" t="s">
        <v>106</v>
      </c>
      <c r="B223" s="20" t="s">
        <v>2</v>
      </c>
      <c r="C223" s="21"/>
      <c r="D223" s="21"/>
      <c r="E223" s="21"/>
      <c r="F223" s="21"/>
      <c r="G223" s="21"/>
      <c r="H223" s="21"/>
      <c r="I223" s="21"/>
      <c r="J223" s="21"/>
      <c r="K223" s="21"/>
      <c r="L223" s="21">
        <v>91</v>
      </c>
      <c r="M223" s="21">
        <v>154</v>
      </c>
      <c r="N223" s="21">
        <v>344</v>
      </c>
      <c r="O223" s="22">
        <f>SUM(C223:N223)</f>
        <v>589</v>
      </c>
      <c r="Q223" s="41"/>
    </row>
    <row r="224" spans="1:17" x14ac:dyDescent="0.25">
      <c r="A224" s="36"/>
      <c r="B224" s="19" t="s">
        <v>1</v>
      </c>
      <c r="C224" s="17"/>
      <c r="D224" s="17"/>
      <c r="E224" s="17"/>
      <c r="F224" s="17"/>
      <c r="G224" s="17"/>
      <c r="H224" s="17"/>
      <c r="I224" s="17"/>
      <c r="J224" s="17"/>
      <c r="K224" s="17"/>
      <c r="L224" s="17">
        <v>66</v>
      </c>
      <c r="M224" s="17">
        <v>203</v>
      </c>
      <c r="N224" s="17">
        <v>157</v>
      </c>
      <c r="O224" s="3">
        <f t="shared" si="46"/>
        <v>426</v>
      </c>
      <c r="Q224" s="42"/>
    </row>
    <row r="225" spans="1:17" x14ac:dyDescent="0.25">
      <c r="A225" s="37"/>
      <c r="B225" s="23" t="s">
        <v>3</v>
      </c>
      <c r="C225" s="24"/>
      <c r="D225" s="24"/>
      <c r="E225" s="24"/>
      <c r="F225" s="24"/>
      <c r="G225" s="24"/>
      <c r="H225" s="24"/>
      <c r="I225" s="24"/>
      <c r="J225" s="24"/>
      <c r="K225" s="24"/>
      <c r="L225" s="24">
        <v>32</v>
      </c>
      <c r="M225" s="24">
        <v>124</v>
      </c>
      <c r="N225" s="24">
        <v>1651</v>
      </c>
      <c r="O225" s="25">
        <f t="shared" si="46"/>
        <v>1807</v>
      </c>
      <c r="Q225" s="42"/>
    </row>
    <row r="226" spans="1:17" x14ac:dyDescent="0.25">
      <c r="A226" s="35" t="s">
        <v>107</v>
      </c>
      <c r="B226" s="20" t="s">
        <v>2</v>
      </c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>
        <v>777</v>
      </c>
      <c r="N226" s="21">
        <v>413</v>
      </c>
      <c r="O226" s="22">
        <f>SUM(C226:N226)</f>
        <v>1190</v>
      </c>
      <c r="Q226" s="41"/>
    </row>
    <row r="227" spans="1:17" x14ac:dyDescent="0.25">
      <c r="A227" s="36"/>
      <c r="B227" s="19" t="s">
        <v>1</v>
      </c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>
        <v>111</v>
      </c>
      <c r="O227" s="3">
        <f t="shared" ref="O227:O228" si="47">SUM(C227:N227)</f>
        <v>111</v>
      </c>
      <c r="Q227" s="42"/>
    </row>
    <row r="228" spans="1:17" x14ac:dyDescent="0.25">
      <c r="A228" s="37"/>
      <c r="B228" s="23" t="s">
        <v>3</v>
      </c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>
        <v>196</v>
      </c>
      <c r="N228" s="24">
        <v>183</v>
      </c>
      <c r="O228" s="25">
        <f t="shared" si="47"/>
        <v>379</v>
      </c>
      <c r="Q228" s="42"/>
    </row>
    <row r="229" spans="1:17" x14ac:dyDescent="0.25">
      <c r="A229" s="35" t="s">
        <v>108</v>
      </c>
      <c r="B229" s="20" t="s">
        <v>2</v>
      </c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>
        <v>1257</v>
      </c>
      <c r="N229" s="21">
        <v>441</v>
      </c>
      <c r="O229" s="22">
        <f>SUM(C229:N229)</f>
        <v>1698</v>
      </c>
      <c r="Q229" s="41"/>
    </row>
    <row r="230" spans="1:17" x14ac:dyDescent="0.25">
      <c r="A230" s="36"/>
      <c r="B230" s="19" t="s">
        <v>1</v>
      </c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>
        <v>144</v>
      </c>
      <c r="N230" s="17">
        <v>141</v>
      </c>
      <c r="O230" s="3">
        <f t="shared" ref="O230:O231" si="48">SUM(C230:N230)</f>
        <v>285</v>
      </c>
      <c r="Q230" s="42"/>
    </row>
    <row r="231" spans="1:17" x14ac:dyDescent="0.25">
      <c r="A231" s="37"/>
      <c r="B231" s="23" t="s">
        <v>3</v>
      </c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>
        <v>141</v>
      </c>
      <c r="N231" s="24">
        <v>273</v>
      </c>
      <c r="O231" s="25">
        <f t="shared" si="48"/>
        <v>414</v>
      </c>
      <c r="Q231" s="42"/>
    </row>
    <row r="232" spans="1:17" x14ac:dyDescent="0.25">
      <c r="A232" s="35" t="s">
        <v>109</v>
      </c>
      <c r="B232" s="20" t="s">
        <v>2</v>
      </c>
      <c r="C232" s="21"/>
      <c r="D232" s="21"/>
      <c r="E232" s="21"/>
      <c r="F232" s="21"/>
      <c r="G232" s="21"/>
      <c r="H232" s="21"/>
      <c r="I232" s="21"/>
      <c r="J232" s="21"/>
      <c r="K232" s="21"/>
      <c r="L232" s="21">
        <v>100</v>
      </c>
      <c r="M232" s="21">
        <v>179</v>
      </c>
      <c r="N232" s="21">
        <v>102</v>
      </c>
      <c r="O232" s="22">
        <f>SUM(C232:N232)</f>
        <v>381</v>
      </c>
      <c r="Q232" s="41"/>
    </row>
    <row r="233" spans="1:17" x14ac:dyDescent="0.25">
      <c r="A233" s="36"/>
      <c r="B233" s="19" t="s">
        <v>1</v>
      </c>
      <c r="C233" s="17"/>
      <c r="D233" s="17"/>
      <c r="E233" s="17"/>
      <c r="F233" s="17"/>
      <c r="G233" s="17"/>
      <c r="H233" s="17"/>
      <c r="I233" s="17"/>
      <c r="J233" s="17"/>
      <c r="K233" s="17"/>
      <c r="L233" s="17">
        <v>665</v>
      </c>
      <c r="M233" s="17">
        <v>116</v>
      </c>
      <c r="N233" s="17">
        <v>156</v>
      </c>
      <c r="O233" s="3">
        <f t="shared" ref="O233:O234" si="49">SUM(C233:N233)</f>
        <v>937</v>
      </c>
      <c r="Q233" s="42"/>
    </row>
    <row r="234" spans="1:17" x14ac:dyDescent="0.25">
      <c r="A234" s="37"/>
      <c r="B234" s="23" t="s">
        <v>3</v>
      </c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>
        <v>210</v>
      </c>
      <c r="N234" s="24">
        <v>226</v>
      </c>
      <c r="O234" s="25">
        <f t="shared" si="49"/>
        <v>436</v>
      </c>
      <c r="Q234" s="42"/>
    </row>
    <row r="235" spans="1:17" x14ac:dyDescent="0.25">
      <c r="A235" s="35"/>
      <c r="B235" s="20" t="s">
        <v>2</v>
      </c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2">
        <f>SUM(C235:N235)</f>
        <v>0</v>
      </c>
      <c r="Q235" s="41"/>
    </row>
    <row r="236" spans="1:17" x14ac:dyDescent="0.25">
      <c r="A236" s="36"/>
      <c r="B236" s="19" t="s">
        <v>1</v>
      </c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3">
        <f t="shared" ref="O236:O237" si="50">SUM(C236:N236)</f>
        <v>0</v>
      </c>
      <c r="Q236" s="42"/>
    </row>
    <row r="237" spans="1:17" x14ac:dyDescent="0.25">
      <c r="A237" s="37"/>
      <c r="B237" s="23" t="s">
        <v>3</v>
      </c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5">
        <f t="shared" si="50"/>
        <v>0</v>
      </c>
      <c r="Q237" s="42"/>
    </row>
  </sheetData>
  <mergeCells count="157">
    <mergeCell ref="A202:A204"/>
    <mergeCell ref="Q202:Q204"/>
    <mergeCell ref="A187:A189"/>
    <mergeCell ref="Q187:Q189"/>
    <mergeCell ref="A190:A192"/>
    <mergeCell ref="Q190:Q192"/>
    <mergeCell ref="A193:A195"/>
    <mergeCell ref="Q193:Q195"/>
    <mergeCell ref="A196:A198"/>
    <mergeCell ref="Q196:Q198"/>
    <mergeCell ref="A199:A201"/>
    <mergeCell ref="Q199:Q201"/>
    <mergeCell ref="A184:A186"/>
    <mergeCell ref="Q184:Q186"/>
    <mergeCell ref="A175:A177"/>
    <mergeCell ref="Q175:Q177"/>
    <mergeCell ref="A178:A180"/>
    <mergeCell ref="A181:A183"/>
    <mergeCell ref="Q178:Q180"/>
    <mergeCell ref="Q181:Q183"/>
    <mergeCell ref="A166:A168"/>
    <mergeCell ref="Q166:Q168"/>
    <mergeCell ref="A169:A171"/>
    <mergeCell ref="Q169:Q171"/>
    <mergeCell ref="A172:A174"/>
    <mergeCell ref="Q172:Q174"/>
    <mergeCell ref="A157:A159"/>
    <mergeCell ref="Q157:Q159"/>
    <mergeCell ref="A160:A162"/>
    <mergeCell ref="Q160:Q162"/>
    <mergeCell ref="A163:A165"/>
    <mergeCell ref="Q163:Q165"/>
    <mergeCell ref="A148:A150"/>
    <mergeCell ref="Q148:Q150"/>
    <mergeCell ref="A151:A153"/>
    <mergeCell ref="Q151:Q153"/>
    <mergeCell ref="A154:A156"/>
    <mergeCell ref="Q154:Q156"/>
    <mergeCell ref="A139:A141"/>
    <mergeCell ref="Q139:Q141"/>
    <mergeCell ref="A142:A144"/>
    <mergeCell ref="Q142:Q144"/>
    <mergeCell ref="A145:A147"/>
    <mergeCell ref="Q145:Q147"/>
    <mergeCell ref="A130:A132"/>
    <mergeCell ref="Q130:Q132"/>
    <mergeCell ref="A133:A135"/>
    <mergeCell ref="Q133:Q135"/>
    <mergeCell ref="A136:A138"/>
    <mergeCell ref="Q136:Q138"/>
    <mergeCell ref="A121:A123"/>
    <mergeCell ref="Q121:Q123"/>
    <mergeCell ref="A124:A126"/>
    <mergeCell ref="Q124:Q126"/>
    <mergeCell ref="A127:A129"/>
    <mergeCell ref="Q127:Q129"/>
    <mergeCell ref="A112:A114"/>
    <mergeCell ref="Q112:Q114"/>
    <mergeCell ref="A115:A117"/>
    <mergeCell ref="Q115:Q117"/>
    <mergeCell ref="A118:A120"/>
    <mergeCell ref="Q118:Q120"/>
    <mergeCell ref="A103:A105"/>
    <mergeCell ref="Q103:Q105"/>
    <mergeCell ref="A106:A108"/>
    <mergeCell ref="Q106:Q108"/>
    <mergeCell ref="A109:A111"/>
    <mergeCell ref="Q109:Q111"/>
    <mergeCell ref="A94:A96"/>
    <mergeCell ref="Q94:Q96"/>
    <mergeCell ref="A97:A99"/>
    <mergeCell ref="Q97:Q99"/>
    <mergeCell ref="A100:A102"/>
    <mergeCell ref="Q100:Q102"/>
    <mergeCell ref="A85:A87"/>
    <mergeCell ref="Q85:Q87"/>
    <mergeCell ref="A88:A90"/>
    <mergeCell ref="Q88:Q90"/>
    <mergeCell ref="A91:A93"/>
    <mergeCell ref="Q91:Q93"/>
    <mergeCell ref="A76:A78"/>
    <mergeCell ref="Q76:Q78"/>
    <mergeCell ref="A79:A81"/>
    <mergeCell ref="Q79:Q81"/>
    <mergeCell ref="A82:A84"/>
    <mergeCell ref="Q82:Q84"/>
    <mergeCell ref="A67:A69"/>
    <mergeCell ref="Q67:Q69"/>
    <mergeCell ref="A70:A72"/>
    <mergeCell ref="Q70:Q72"/>
    <mergeCell ref="A73:A75"/>
    <mergeCell ref="Q73:Q75"/>
    <mergeCell ref="A58:A60"/>
    <mergeCell ref="Q58:Q60"/>
    <mergeCell ref="A61:A63"/>
    <mergeCell ref="Q61:Q63"/>
    <mergeCell ref="A64:A66"/>
    <mergeCell ref="Q64:Q66"/>
    <mergeCell ref="Q25:Q27"/>
    <mergeCell ref="A28:A30"/>
    <mergeCell ref="Q28:Q30"/>
    <mergeCell ref="A49:A51"/>
    <mergeCell ref="Q49:Q51"/>
    <mergeCell ref="A52:A54"/>
    <mergeCell ref="Q52:Q54"/>
    <mergeCell ref="A55:A57"/>
    <mergeCell ref="Q55:Q57"/>
    <mergeCell ref="A40:A42"/>
    <mergeCell ref="Q40:Q42"/>
    <mergeCell ref="A43:A45"/>
    <mergeCell ref="Q43:Q45"/>
    <mergeCell ref="A46:A48"/>
    <mergeCell ref="Q46:Q48"/>
    <mergeCell ref="A220:A222"/>
    <mergeCell ref="Q220:Q222"/>
    <mergeCell ref="A13:A15"/>
    <mergeCell ref="Q13:Q15"/>
    <mergeCell ref="A16:A18"/>
    <mergeCell ref="Q16:Q18"/>
    <mergeCell ref="A19:A21"/>
    <mergeCell ref="Q19:Q21"/>
    <mergeCell ref="Q2:Q3"/>
    <mergeCell ref="A4:A6"/>
    <mergeCell ref="Q4:Q6"/>
    <mergeCell ref="A7:A9"/>
    <mergeCell ref="Q7:Q9"/>
    <mergeCell ref="A10:A12"/>
    <mergeCell ref="Q10:Q12"/>
    <mergeCell ref="A31:A33"/>
    <mergeCell ref="Q31:Q33"/>
    <mergeCell ref="A34:A36"/>
    <mergeCell ref="Q34:Q36"/>
    <mergeCell ref="A37:A39"/>
    <mergeCell ref="Q37:Q39"/>
    <mergeCell ref="A22:A24"/>
    <mergeCell ref="Q22:Q24"/>
    <mergeCell ref="A25:A27"/>
    <mergeCell ref="A205:A207"/>
    <mergeCell ref="Q205:Q207"/>
    <mergeCell ref="A208:A210"/>
    <mergeCell ref="Q208:Q210"/>
    <mergeCell ref="A211:A213"/>
    <mergeCell ref="Q211:Q213"/>
    <mergeCell ref="A214:A216"/>
    <mergeCell ref="Q214:Q216"/>
    <mergeCell ref="A217:A219"/>
    <mergeCell ref="Q217:Q219"/>
    <mergeCell ref="A226:A228"/>
    <mergeCell ref="Q226:Q228"/>
    <mergeCell ref="A229:A231"/>
    <mergeCell ref="Q229:Q231"/>
    <mergeCell ref="A232:A234"/>
    <mergeCell ref="Q232:Q234"/>
    <mergeCell ref="A235:A237"/>
    <mergeCell ref="Q235:Q237"/>
    <mergeCell ref="A223:A225"/>
    <mergeCell ref="Q223:Q22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DD8D0-F635-4CBF-B1B8-5F800AE869AE}">
  <dimension ref="A1:Q297"/>
  <sheetViews>
    <sheetView topLeftCell="A279" zoomScaleNormal="100" workbookViewId="0">
      <selection activeCell="C296" sqref="C296:N296"/>
    </sheetView>
  </sheetViews>
  <sheetFormatPr defaultColWidth="8.85546875" defaultRowHeight="15" x14ac:dyDescent="0.25"/>
  <cols>
    <col min="1" max="1" width="48" bestFit="1" customWidth="1"/>
    <col min="2" max="2" width="12.140625" bestFit="1" customWidth="1"/>
    <col min="16" max="16" width="13.42578125" customWidth="1"/>
    <col min="17" max="17" width="10.85546875" style="31" customWidth="1"/>
  </cols>
  <sheetData>
    <row r="1" spans="1:17" ht="15.75" x14ac:dyDescent="0.25">
      <c r="A1" t="s">
        <v>0</v>
      </c>
      <c r="B1" s="4"/>
    </row>
    <row r="2" spans="1:17" x14ac:dyDescent="0.25">
      <c r="A2" s="7" t="s">
        <v>17</v>
      </c>
      <c r="B2" s="8" t="s">
        <v>18</v>
      </c>
      <c r="C2" s="5">
        <v>2023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 t="s">
        <v>129</v>
      </c>
      <c r="P2" s="1"/>
      <c r="Q2" s="40" t="s">
        <v>77</v>
      </c>
    </row>
    <row r="3" spans="1:17" x14ac:dyDescent="0.25">
      <c r="A3" s="8"/>
      <c r="B3" s="8"/>
      <c r="C3" s="10" t="s">
        <v>4</v>
      </c>
      <c r="D3" s="10" t="s">
        <v>5</v>
      </c>
      <c r="E3" s="10" t="s">
        <v>6</v>
      </c>
      <c r="F3" s="10" t="s">
        <v>9</v>
      </c>
      <c r="G3" s="10" t="s">
        <v>7</v>
      </c>
      <c r="H3" s="10" t="s">
        <v>10</v>
      </c>
      <c r="I3" s="10" t="s">
        <v>8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2"/>
      <c r="Q3" s="40"/>
    </row>
    <row r="4" spans="1:17" x14ac:dyDescent="0.25">
      <c r="A4" s="35" t="s">
        <v>20</v>
      </c>
      <c r="B4" s="20" t="s">
        <v>2</v>
      </c>
      <c r="C4" s="21">
        <v>98</v>
      </c>
      <c r="D4" s="21">
        <v>111</v>
      </c>
      <c r="E4" s="21">
        <v>67</v>
      </c>
      <c r="F4" s="21">
        <v>36</v>
      </c>
      <c r="G4" s="21">
        <v>38</v>
      </c>
      <c r="H4" s="21">
        <v>36</v>
      </c>
      <c r="I4" s="21">
        <v>26</v>
      </c>
      <c r="J4" s="21">
        <v>32</v>
      </c>
      <c r="K4" s="21">
        <v>42</v>
      </c>
      <c r="L4" s="21">
        <v>73</v>
      </c>
      <c r="M4" s="21">
        <v>51</v>
      </c>
      <c r="N4" s="21">
        <v>75</v>
      </c>
      <c r="O4" s="22">
        <f>SUM(C4:N4)</f>
        <v>685</v>
      </c>
      <c r="P4" s="12" t="s">
        <v>22</v>
      </c>
      <c r="Q4" s="38">
        <v>0</v>
      </c>
    </row>
    <row r="5" spans="1:17" x14ac:dyDescent="0.25">
      <c r="A5" s="36"/>
      <c r="B5" s="19" t="s">
        <v>1</v>
      </c>
      <c r="C5" s="17">
        <v>65</v>
      </c>
      <c r="D5" s="17">
        <v>69</v>
      </c>
      <c r="E5" s="17">
        <v>69</v>
      </c>
      <c r="F5" s="17">
        <v>74</v>
      </c>
      <c r="G5" s="17">
        <v>42</v>
      </c>
      <c r="H5" s="17">
        <v>37</v>
      </c>
      <c r="I5" s="17">
        <v>29</v>
      </c>
      <c r="J5" s="17">
        <v>83</v>
      </c>
      <c r="K5" s="17">
        <v>46</v>
      </c>
      <c r="L5" s="17">
        <v>71</v>
      </c>
      <c r="M5" s="17">
        <v>68</v>
      </c>
      <c r="N5" s="17">
        <v>68</v>
      </c>
      <c r="O5" s="3">
        <f t="shared" ref="O5:O68" si="0">SUM(C5:N5)</f>
        <v>721</v>
      </c>
      <c r="P5" s="12" t="s">
        <v>23</v>
      </c>
      <c r="Q5" s="39"/>
    </row>
    <row r="6" spans="1:17" x14ac:dyDescent="0.25">
      <c r="A6" s="37"/>
      <c r="B6" s="23" t="s">
        <v>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5">
        <f t="shared" si="0"/>
        <v>0</v>
      </c>
      <c r="P6" s="12" t="s">
        <v>23</v>
      </c>
      <c r="Q6" s="39"/>
    </row>
    <row r="7" spans="1:17" x14ac:dyDescent="0.25">
      <c r="A7" s="36" t="s">
        <v>24</v>
      </c>
      <c r="B7" s="11" t="s">
        <v>2</v>
      </c>
      <c r="C7" s="9">
        <v>54</v>
      </c>
      <c r="D7" s="9">
        <v>52</v>
      </c>
      <c r="E7" s="9">
        <v>42</v>
      </c>
      <c r="F7" s="9">
        <v>40</v>
      </c>
      <c r="G7" s="9">
        <v>36</v>
      </c>
      <c r="H7" s="9">
        <v>34</v>
      </c>
      <c r="I7" s="9">
        <v>20</v>
      </c>
      <c r="J7" s="9">
        <v>22</v>
      </c>
      <c r="K7" s="9">
        <v>26</v>
      </c>
      <c r="L7" s="9">
        <v>41</v>
      </c>
      <c r="M7" s="9">
        <v>31</v>
      </c>
      <c r="N7" s="9">
        <v>52</v>
      </c>
      <c r="O7" s="3">
        <f>SUM(C7:N7)</f>
        <v>450</v>
      </c>
      <c r="P7" s="12"/>
      <c r="Q7" s="38"/>
    </row>
    <row r="8" spans="1:17" x14ac:dyDescent="0.25">
      <c r="A8" s="36"/>
      <c r="B8" s="19" t="s">
        <v>1</v>
      </c>
      <c r="C8" s="17">
        <v>60</v>
      </c>
      <c r="D8" s="17">
        <v>81</v>
      </c>
      <c r="E8" s="17">
        <v>89</v>
      </c>
      <c r="F8" s="17">
        <v>108</v>
      </c>
      <c r="G8" s="17">
        <v>63</v>
      </c>
      <c r="H8" s="17">
        <v>49</v>
      </c>
      <c r="I8" s="17">
        <v>53</v>
      </c>
      <c r="J8" s="17">
        <v>55</v>
      </c>
      <c r="K8" s="17">
        <v>93</v>
      </c>
      <c r="L8" s="17">
        <v>121</v>
      </c>
      <c r="M8" s="17">
        <v>98</v>
      </c>
      <c r="N8" s="17">
        <v>97</v>
      </c>
      <c r="O8" s="3">
        <f t="shared" si="0"/>
        <v>967</v>
      </c>
      <c r="P8" s="12"/>
      <c r="Q8" s="39"/>
    </row>
    <row r="9" spans="1:17" x14ac:dyDescent="0.25">
      <c r="A9" s="36"/>
      <c r="B9" s="18" t="s">
        <v>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3">
        <f t="shared" si="0"/>
        <v>0</v>
      </c>
      <c r="P9" s="12"/>
      <c r="Q9" s="39"/>
    </row>
    <row r="10" spans="1:17" x14ac:dyDescent="0.25">
      <c r="A10" s="35" t="s">
        <v>27</v>
      </c>
      <c r="B10" s="20" t="s">
        <v>2</v>
      </c>
      <c r="C10" s="21">
        <v>45</v>
      </c>
      <c r="D10" s="21">
        <v>58</v>
      </c>
      <c r="E10" s="21">
        <v>55</v>
      </c>
      <c r="F10" s="21">
        <v>45</v>
      </c>
      <c r="G10" s="21">
        <v>67</v>
      </c>
      <c r="H10" s="21">
        <v>48</v>
      </c>
      <c r="I10" s="21">
        <v>49</v>
      </c>
      <c r="J10" s="21">
        <v>47</v>
      </c>
      <c r="K10" s="21">
        <v>53</v>
      </c>
      <c r="L10" s="21">
        <v>57</v>
      </c>
      <c r="M10" s="21">
        <v>49</v>
      </c>
      <c r="N10" s="21">
        <v>77</v>
      </c>
      <c r="O10" s="22">
        <f>SUM(C10:N10)</f>
        <v>650</v>
      </c>
      <c r="P10" s="12"/>
      <c r="Q10" s="38"/>
    </row>
    <row r="11" spans="1:17" x14ac:dyDescent="0.25">
      <c r="A11" s="36" t="s">
        <v>27</v>
      </c>
      <c r="B11" s="19" t="s">
        <v>1</v>
      </c>
      <c r="C11" s="17">
        <v>128</v>
      </c>
      <c r="D11" s="17">
        <v>108</v>
      </c>
      <c r="E11" s="17">
        <v>200</v>
      </c>
      <c r="F11" s="17">
        <v>163</v>
      </c>
      <c r="G11" s="17">
        <v>156</v>
      </c>
      <c r="H11" s="17">
        <v>78</v>
      </c>
      <c r="I11" s="17">
        <v>75</v>
      </c>
      <c r="J11" s="17">
        <v>106</v>
      </c>
      <c r="K11" s="17">
        <v>158</v>
      </c>
      <c r="L11" s="17">
        <v>165</v>
      </c>
      <c r="M11" s="17">
        <v>206</v>
      </c>
      <c r="N11" s="17">
        <v>95</v>
      </c>
      <c r="O11" s="3">
        <f t="shared" si="0"/>
        <v>1638</v>
      </c>
      <c r="P11" s="12"/>
      <c r="Q11" s="39"/>
    </row>
    <row r="12" spans="1:17" x14ac:dyDescent="0.25">
      <c r="A12" s="37" t="s">
        <v>27</v>
      </c>
      <c r="B12" s="23" t="s">
        <v>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5">
        <f t="shared" si="0"/>
        <v>0</v>
      </c>
      <c r="P12" s="12"/>
      <c r="Q12" s="39"/>
    </row>
    <row r="13" spans="1:17" x14ac:dyDescent="0.25">
      <c r="A13" s="35" t="s">
        <v>28</v>
      </c>
      <c r="B13" s="20" t="s">
        <v>2</v>
      </c>
      <c r="C13" s="21">
        <v>31</v>
      </c>
      <c r="D13" s="21">
        <v>45</v>
      </c>
      <c r="E13" s="21">
        <v>35</v>
      </c>
      <c r="F13" s="21">
        <v>40</v>
      </c>
      <c r="G13" s="21">
        <v>35</v>
      </c>
      <c r="H13" s="21">
        <v>26</v>
      </c>
      <c r="I13" s="21">
        <v>29</v>
      </c>
      <c r="J13" s="21">
        <v>11</v>
      </c>
      <c r="K13" s="21">
        <v>41</v>
      </c>
      <c r="L13" s="21">
        <v>33</v>
      </c>
      <c r="M13" s="21">
        <v>37</v>
      </c>
      <c r="N13" s="21">
        <v>28</v>
      </c>
      <c r="O13" s="22">
        <f>SUM(C13:N13)</f>
        <v>391</v>
      </c>
      <c r="P13" s="12"/>
      <c r="Q13" s="38"/>
    </row>
    <row r="14" spans="1:17" x14ac:dyDescent="0.25">
      <c r="A14" s="36" t="s">
        <v>28</v>
      </c>
      <c r="B14" s="19" t="s">
        <v>1</v>
      </c>
      <c r="C14" s="17">
        <v>142</v>
      </c>
      <c r="D14" s="17">
        <v>109</v>
      </c>
      <c r="E14" s="17">
        <v>182</v>
      </c>
      <c r="F14" s="17">
        <v>102</v>
      </c>
      <c r="G14" s="17">
        <v>140</v>
      </c>
      <c r="H14" s="17">
        <v>128</v>
      </c>
      <c r="I14" s="17">
        <v>73</v>
      </c>
      <c r="J14" s="17">
        <v>72</v>
      </c>
      <c r="K14" s="17">
        <v>156</v>
      </c>
      <c r="L14" s="17">
        <v>161</v>
      </c>
      <c r="M14" s="17">
        <v>150</v>
      </c>
      <c r="N14" s="17">
        <v>133</v>
      </c>
      <c r="O14" s="3">
        <f t="shared" si="0"/>
        <v>1548</v>
      </c>
      <c r="P14" s="12"/>
      <c r="Q14" s="39"/>
    </row>
    <row r="15" spans="1:17" x14ac:dyDescent="0.25">
      <c r="A15" s="37" t="s">
        <v>28</v>
      </c>
      <c r="B15" s="23" t="s">
        <v>3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5">
        <f t="shared" si="0"/>
        <v>0</v>
      </c>
      <c r="P15" s="12"/>
      <c r="Q15" s="39"/>
    </row>
    <row r="16" spans="1:17" x14ac:dyDescent="0.25">
      <c r="A16" s="35" t="s">
        <v>29</v>
      </c>
      <c r="B16" s="20" t="s">
        <v>2</v>
      </c>
      <c r="C16" s="21">
        <v>119</v>
      </c>
      <c r="D16" s="21">
        <v>92</v>
      </c>
      <c r="E16" s="21">
        <v>85</v>
      </c>
      <c r="F16" s="21">
        <v>50</v>
      </c>
      <c r="G16" s="21">
        <v>83</v>
      </c>
      <c r="H16" s="21">
        <v>103</v>
      </c>
      <c r="I16" s="21">
        <v>65</v>
      </c>
      <c r="J16" s="21">
        <v>49</v>
      </c>
      <c r="K16" s="21">
        <v>118</v>
      </c>
      <c r="L16" s="21">
        <v>102</v>
      </c>
      <c r="M16" s="21">
        <v>86</v>
      </c>
      <c r="N16" s="21">
        <v>73</v>
      </c>
      <c r="O16" s="22">
        <f>SUM(C16:N16)</f>
        <v>1025</v>
      </c>
      <c r="P16" s="12"/>
      <c r="Q16" s="38"/>
    </row>
    <row r="17" spans="1:17" x14ac:dyDescent="0.25">
      <c r="A17" s="36" t="s">
        <v>29</v>
      </c>
      <c r="B17" s="19" t="s">
        <v>1</v>
      </c>
      <c r="C17" s="17">
        <v>183</v>
      </c>
      <c r="D17" s="17">
        <v>118</v>
      </c>
      <c r="E17" s="17">
        <v>94</v>
      </c>
      <c r="F17" s="17">
        <v>65</v>
      </c>
      <c r="G17" s="17">
        <v>91</v>
      </c>
      <c r="H17" s="17">
        <v>57</v>
      </c>
      <c r="I17" s="17">
        <v>48</v>
      </c>
      <c r="J17" s="17">
        <v>34</v>
      </c>
      <c r="K17" s="17">
        <v>63</v>
      </c>
      <c r="L17" s="17">
        <v>105</v>
      </c>
      <c r="M17" s="17">
        <v>80</v>
      </c>
      <c r="N17" s="17">
        <v>41</v>
      </c>
      <c r="O17" s="3">
        <f t="shared" si="0"/>
        <v>979</v>
      </c>
      <c r="P17" s="12"/>
      <c r="Q17" s="39"/>
    </row>
    <row r="18" spans="1:17" x14ac:dyDescent="0.25">
      <c r="A18" s="37" t="s">
        <v>29</v>
      </c>
      <c r="B18" s="23" t="s">
        <v>3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5">
        <f t="shared" si="0"/>
        <v>0</v>
      </c>
      <c r="P18" s="12"/>
      <c r="Q18" s="39"/>
    </row>
    <row r="19" spans="1:17" x14ac:dyDescent="0.25">
      <c r="A19" s="36" t="s">
        <v>30</v>
      </c>
      <c r="B19" s="20" t="s">
        <v>2</v>
      </c>
      <c r="C19" s="9">
        <v>24</v>
      </c>
      <c r="D19" s="9">
        <v>23</v>
      </c>
      <c r="E19" s="9">
        <v>26</v>
      </c>
      <c r="F19" s="9">
        <v>20</v>
      </c>
      <c r="G19" s="9">
        <v>34</v>
      </c>
      <c r="H19" s="9">
        <v>26</v>
      </c>
      <c r="I19" s="9">
        <v>12</v>
      </c>
      <c r="J19" s="9">
        <v>25</v>
      </c>
      <c r="K19" s="9">
        <v>30</v>
      </c>
      <c r="L19" s="9">
        <v>25</v>
      </c>
      <c r="M19" s="9">
        <v>28</v>
      </c>
      <c r="N19" s="9">
        <v>21</v>
      </c>
      <c r="O19" s="3">
        <f>SUM(C19:N19)</f>
        <v>294</v>
      </c>
      <c r="P19" s="12"/>
      <c r="Q19" s="38"/>
    </row>
    <row r="20" spans="1:17" x14ac:dyDescent="0.25">
      <c r="A20" s="36" t="s">
        <v>30</v>
      </c>
      <c r="B20" s="19" t="s">
        <v>1</v>
      </c>
      <c r="C20" s="17">
        <v>38</v>
      </c>
      <c r="D20" s="17">
        <v>36</v>
      </c>
      <c r="E20" s="17">
        <v>108</v>
      </c>
      <c r="F20" s="17">
        <v>39</v>
      </c>
      <c r="G20" s="17">
        <v>35</v>
      </c>
      <c r="H20" s="17">
        <v>32</v>
      </c>
      <c r="I20" s="17">
        <v>69</v>
      </c>
      <c r="J20" s="17">
        <v>17</v>
      </c>
      <c r="K20" s="17">
        <v>32</v>
      </c>
      <c r="L20" s="17">
        <v>35</v>
      </c>
      <c r="M20" s="17">
        <v>64</v>
      </c>
      <c r="N20" s="17">
        <v>29</v>
      </c>
      <c r="O20" s="3">
        <f t="shared" si="0"/>
        <v>534</v>
      </c>
      <c r="P20" s="12"/>
      <c r="Q20" s="39"/>
    </row>
    <row r="21" spans="1:17" x14ac:dyDescent="0.25">
      <c r="A21" s="36" t="s">
        <v>30</v>
      </c>
      <c r="B21" s="18" t="s">
        <v>3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3">
        <f t="shared" si="0"/>
        <v>0</v>
      </c>
      <c r="P21" s="12"/>
      <c r="Q21" s="39"/>
    </row>
    <row r="22" spans="1:17" x14ac:dyDescent="0.25">
      <c r="A22" s="35" t="s">
        <v>31</v>
      </c>
      <c r="B22" s="20" t="s">
        <v>2</v>
      </c>
      <c r="C22" s="21">
        <v>53</v>
      </c>
      <c r="D22" s="21">
        <v>31</v>
      </c>
      <c r="E22" s="21">
        <v>44</v>
      </c>
      <c r="F22" s="21">
        <v>28</v>
      </c>
      <c r="G22" s="21">
        <v>37</v>
      </c>
      <c r="H22" s="21">
        <v>42</v>
      </c>
      <c r="I22" s="21">
        <v>15</v>
      </c>
      <c r="J22" s="21">
        <v>15</v>
      </c>
      <c r="K22" s="21">
        <v>15</v>
      </c>
      <c r="L22" s="21">
        <v>17</v>
      </c>
      <c r="M22" s="21">
        <v>28</v>
      </c>
      <c r="N22" s="21">
        <v>21</v>
      </c>
      <c r="O22" s="22">
        <f>SUM(C22:N22)</f>
        <v>346</v>
      </c>
      <c r="P22" s="12"/>
      <c r="Q22" s="38"/>
    </row>
    <row r="23" spans="1:17" x14ac:dyDescent="0.25">
      <c r="A23" s="36" t="s">
        <v>31</v>
      </c>
      <c r="B23" s="19" t="s">
        <v>1</v>
      </c>
      <c r="C23" s="17">
        <v>94</v>
      </c>
      <c r="D23" s="17">
        <v>89</v>
      </c>
      <c r="E23" s="17">
        <v>41</v>
      </c>
      <c r="F23" s="17">
        <v>22</v>
      </c>
      <c r="G23" s="17">
        <v>41</v>
      </c>
      <c r="H23" s="17">
        <v>44</v>
      </c>
      <c r="I23" s="17">
        <v>9</v>
      </c>
      <c r="J23" s="17">
        <v>26</v>
      </c>
      <c r="K23" s="17">
        <v>41</v>
      </c>
      <c r="L23" s="17">
        <v>90</v>
      </c>
      <c r="M23" s="17">
        <v>65</v>
      </c>
      <c r="N23" s="17">
        <v>36</v>
      </c>
      <c r="O23" s="3">
        <f t="shared" si="0"/>
        <v>598</v>
      </c>
      <c r="P23" s="12"/>
      <c r="Q23" s="39"/>
    </row>
    <row r="24" spans="1:17" x14ac:dyDescent="0.25">
      <c r="A24" s="37" t="s">
        <v>31</v>
      </c>
      <c r="B24" s="23" t="s">
        <v>3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>
        <f t="shared" si="0"/>
        <v>0</v>
      </c>
      <c r="P24" s="12"/>
      <c r="Q24" s="39"/>
    </row>
    <row r="25" spans="1:17" x14ac:dyDescent="0.25">
      <c r="A25" s="36" t="s">
        <v>33</v>
      </c>
      <c r="B25" s="11" t="s">
        <v>2</v>
      </c>
      <c r="C25" s="9">
        <v>210</v>
      </c>
      <c r="D25" s="9">
        <v>198</v>
      </c>
      <c r="E25" s="9">
        <v>203</v>
      </c>
      <c r="F25" s="9">
        <v>205</v>
      </c>
      <c r="G25" s="9">
        <v>254</v>
      </c>
      <c r="H25" s="9">
        <v>170</v>
      </c>
      <c r="I25" s="9">
        <v>145</v>
      </c>
      <c r="J25" s="9">
        <v>137</v>
      </c>
      <c r="K25" s="9">
        <v>168</v>
      </c>
      <c r="L25" s="9">
        <v>236</v>
      </c>
      <c r="M25" s="9">
        <v>290</v>
      </c>
      <c r="N25" s="9">
        <v>275</v>
      </c>
      <c r="O25" s="3">
        <f>SUM(C25:N25)</f>
        <v>2491</v>
      </c>
      <c r="P25" s="12"/>
      <c r="Q25" s="38"/>
    </row>
    <row r="26" spans="1:17" x14ac:dyDescent="0.25">
      <c r="A26" s="36" t="s">
        <v>33</v>
      </c>
      <c r="B26" s="19" t="s">
        <v>1</v>
      </c>
      <c r="C26" s="17">
        <v>322</v>
      </c>
      <c r="D26" s="17">
        <v>387</v>
      </c>
      <c r="E26" s="17">
        <v>567</v>
      </c>
      <c r="F26" s="17">
        <v>521</v>
      </c>
      <c r="G26" s="17">
        <v>430</v>
      </c>
      <c r="H26" s="17">
        <v>243</v>
      </c>
      <c r="I26" s="17">
        <v>219</v>
      </c>
      <c r="J26" s="17">
        <v>203</v>
      </c>
      <c r="K26" s="17">
        <v>247</v>
      </c>
      <c r="L26" s="17">
        <v>550</v>
      </c>
      <c r="M26" s="17">
        <v>597</v>
      </c>
      <c r="N26" s="17">
        <v>463</v>
      </c>
      <c r="O26" s="3">
        <f t="shared" si="0"/>
        <v>4749</v>
      </c>
      <c r="P26" s="12"/>
      <c r="Q26" s="39"/>
    </row>
    <row r="27" spans="1:17" x14ac:dyDescent="0.25">
      <c r="A27" s="36" t="s">
        <v>33</v>
      </c>
      <c r="B27" s="18" t="s">
        <v>3</v>
      </c>
      <c r="C27" s="15">
        <v>44</v>
      </c>
      <c r="D27" s="15">
        <v>83</v>
      </c>
      <c r="E27" s="15">
        <v>122</v>
      </c>
      <c r="F27" s="15">
        <v>92</v>
      </c>
      <c r="G27" s="15">
        <v>66</v>
      </c>
      <c r="H27" s="15">
        <v>18</v>
      </c>
      <c r="I27" s="15">
        <v>11</v>
      </c>
      <c r="J27" s="15">
        <v>11</v>
      </c>
      <c r="K27" s="15">
        <v>21</v>
      </c>
      <c r="L27" s="15">
        <v>24</v>
      </c>
      <c r="M27" s="15">
        <v>74</v>
      </c>
      <c r="N27" s="15">
        <v>16</v>
      </c>
      <c r="O27" s="25">
        <f t="shared" si="0"/>
        <v>582</v>
      </c>
      <c r="P27" s="12"/>
      <c r="Q27" s="39"/>
    </row>
    <row r="28" spans="1:17" x14ac:dyDescent="0.25">
      <c r="A28" s="35" t="s">
        <v>34</v>
      </c>
      <c r="B28" s="20" t="s">
        <v>2</v>
      </c>
      <c r="C28" s="21">
        <v>108</v>
      </c>
      <c r="D28" s="21">
        <v>256</v>
      </c>
      <c r="E28" s="21">
        <v>70</v>
      </c>
      <c r="F28" s="21">
        <v>80</v>
      </c>
      <c r="G28" s="21">
        <v>78</v>
      </c>
      <c r="H28" s="21">
        <v>108</v>
      </c>
      <c r="I28" s="21">
        <v>36</v>
      </c>
      <c r="J28" s="21">
        <v>30</v>
      </c>
      <c r="K28" s="21">
        <v>50</v>
      </c>
      <c r="L28" s="21">
        <v>84</v>
      </c>
      <c r="M28" s="21">
        <v>62</v>
      </c>
      <c r="N28" s="21">
        <v>56</v>
      </c>
      <c r="O28" s="3">
        <f>SUM(C28:N28)</f>
        <v>1018</v>
      </c>
      <c r="P28" s="12"/>
      <c r="Q28" s="38"/>
    </row>
    <row r="29" spans="1:17" x14ac:dyDescent="0.25">
      <c r="A29" s="36" t="s">
        <v>34</v>
      </c>
      <c r="B29" s="19" t="s">
        <v>1</v>
      </c>
      <c r="C29" s="17">
        <v>257</v>
      </c>
      <c r="D29" s="17">
        <v>268</v>
      </c>
      <c r="E29" s="17">
        <v>377</v>
      </c>
      <c r="F29" s="17">
        <v>299</v>
      </c>
      <c r="G29" s="17">
        <v>220</v>
      </c>
      <c r="H29" s="17">
        <v>151</v>
      </c>
      <c r="I29" s="17">
        <v>135</v>
      </c>
      <c r="J29" s="17">
        <v>163</v>
      </c>
      <c r="K29" s="17">
        <v>208</v>
      </c>
      <c r="L29" s="17">
        <v>310</v>
      </c>
      <c r="M29" s="17">
        <v>338</v>
      </c>
      <c r="N29" s="17">
        <v>198</v>
      </c>
      <c r="O29" s="3">
        <f t="shared" si="0"/>
        <v>2924</v>
      </c>
      <c r="P29" s="12"/>
      <c r="Q29" s="39"/>
    </row>
    <row r="30" spans="1:17" x14ac:dyDescent="0.25">
      <c r="A30" s="37" t="s">
        <v>34</v>
      </c>
      <c r="B30" s="23" t="s">
        <v>3</v>
      </c>
      <c r="C30" s="24">
        <v>9</v>
      </c>
      <c r="D30" s="24">
        <v>27</v>
      </c>
      <c r="E30" s="24">
        <v>73</v>
      </c>
      <c r="F30" s="24">
        <v>50</v>
      </c>
      <c r="G30" s="24">
        <v>70</v>
      </c>
      <c r="H30" s="24">
        <v>42</v>
      </c>
      <c r="I30" s="24">
        <v>21</v>
      </c>
      <c r="J30" s="24">
        <v>89</v>
      </c>
      <c r="K30" s="24">
        <v>109</v>
      </c>
      <c r="L30" s="24">
        <v>50</v>
      </c>
      <c r="M30" s="24">
        <v>83</v>
      </c>
      <c r="N30" s="24">
        <v>57</v>
      </c>
      <c r="O30" s="25">
        <f t="shared" si="0"/>
        <v>680</v>
      </c>
      <c r="P30" s="12"/>
      <c r="Q30" s="39"/>
    </row>
    <row r="31" spans="1:17" x14ac:dyDescent="0.25">
      <c r="A31" s="36" t="s">
        <v>35</v>
      </c>
      <c r="B31" s="11" t="s">
        <v>2</v>
      </c>
      <c r="C31" s="9">
        <v>77</v>
      </c>
      <c r="D31" s="9">
        <v>58</v>
      </c>
      <c r="E31" s="9">
        <v>51</v>
      </c>
      <c r="F31" s="9">
        <v>36</v>
      </c>
      <c r="G31" s="9">
        <v>55</v>
      </c>
      <c r="H31" s="9">
        <v>30</v>
      </c>
      <c r="I31" s="9">
        <v>10</v>
      </c>
      <c r="J31" s="9">
        <v>7</v>
      </c>
      <c r="K31" s="9">
        <v>5</v>
      </c>
      <c r="L31" s="9">
        <v>51</v>
      </c>
      <c r="M31" s="9">
        <v>43</v>
      </c>
      <c r="N31" s="9">
        <v>37</v>
      </c>
      <c r="O31" s="3">
        <f>SUM(C31:N31)</f>
        <v>460</v>
      </c>
      <c r="P31" s="12"/>
      <c r="Q31" s="38"/>
    </row>
    <row r="32" spans="1:17" x14ac:dyDescent="0.25">
      <c r="A32" s="36" t="s">
        <v>35</v>
      </c>
      <c r="B32" s="19" t="s">
        <v>1</v>
      </c>
      <c r="C32" s="17">
        <v>116</v>
      </c>
      <c r="D32" s="17">
        <v>80</v>
      </c>
      <c r="E32" s="17">
        <v>155</v>
      </c>
      <c r="F32" s="17">
        <v>106</v>
      </c>
      <c r="G32" s="17">
        <v>101</v>
      </c>
      <c r="H32" s="17">
        <v>54</v>
      </c>
      <c r="I32" s="17">
        <v>57</v>
      </c>
      <c r="J32" s="17">
        <v>57</v>
      </c>
      <c r="K32" s="17">
        <v>75</v>
      </c>
      <c r="L32" s="17">
        <v>106</v>
      </c>
      <c r="M32" s="17">
        <v>133</v>
      </c>
      <c r="N32" s="17">
        <v>82</v>
      </c>
      <c r="O32" s="3">
        <f t="shared" si="0"/>
        <v>1122</v>
      </c>
      <c r="P32" s="12"/>
      <c r="Q32" s="39"/>
    </row>
    <row r="33" spans="1:17" x14ac:dyDescent="0.25">
      <c r="A33" s="36" t="s">
        <v>35</v>
      </c>
      <c r="B33" s="18" t="s">
        <v>3</v>
      </c>
      <c r="C33" s="15">
        <v>41</v>
      </c>
      <c r="D33" s="15">
        <v>44</v>
      </c>
      <c r="E33" s="15">
        <v>116</v>
      </c>
      <c r="F33" s="15">
        <v>75</v>
      </c>
      <c r="G33" s="15">
        <v>53</v>
      </c>
      <c r="H33" s="15">
        <v>24</v>
      </c>
      <c r="I33" s="15">
        <v>28</v>
      </c>
      <c r="J33" s="15">
        <v>45</v>
      </c>
      <c r="K33" s="15">
        <v>26</v>
      </c>
      <c r="L33" s="15">
        <v>52</v>
      </c>
      <c r="M33" s="15">
        <v>43</v>
      </c>
      <c r="N33" s="15">
        <v>38</v>
      </c>
      <c r="O33" s="3">
        <f t="shared" si="0"/>
        <v>585</v>
      </c>
      <c r="P33" s="12"/>
      <c r="Q33" s="39"/>
    </row>
    <row r="34" spans="1:17" x14ac:dyDescent="0.25">
      <c r="A34" s="35" t="s">
        <v>36</v>
      </c>
      <c r="B34" s="20" t="s">
        <v>2</v>
      </c>
      <c r="C34" s="21">
        <v>41</v>
      </c>
      <c r="D34" s="21">
        <v>36</v>
      </c>
      <c r="E34" s="21">
        <v>46</v>
      </c>
      <c r="F34" s="21">
        <v>31</v>
      </c>
      <c r="G34" s="21">
        <v>40</v>
      </c>
      <c r="H34" s="21">
        <v>27</v>
      </c>
      <c r="I34" s="21">
        <v>16</v>
      </c>
      <c r="J34" s="21">
        <v>12</v>
      </c>
      <c r="K34" s="21">
        <v>17</v>
      </c>
      <c r="L34" s="21">
        <v>27</v>
      </c>
      <c r="M34" s="21">
        <v>37</v>
      </c>
      <c r="N34" s="21">
        <v>34</v>
      </c>
      <c r="O34" s="22">
        <f>SUM(C34:N34)</f>
        <v>364</v>
      </c>
      <c r="P34" s="12"/>
      <c r="Q34" s="38"/>
    </row>
    <row r="35" spans="1:17" x14ac:dyDescent="0.25">
      <c r="A35" s="36" t="s">
        <v>36</v>
      </c>
      <c r="B35" s="19" t="s">
        <v>1</v>
      </c>
      <c r="C35" s="17">
        <v>121</v>
      </c>
      <c r="D35" s="17">
        <v>88</v>
      </c>
      <c r="E35" s="17">
        <v>102</v>
      </c>
      <c r="F35" s="17">
        <v>122</v>
      </c>
      <c r="G35" s="17">
        <v>79</v>
      </c>
      <c r="H35" s="17">
        <v>95</v>
      </c>
      <c r="I35" s="17">
        <v>82</v>
      </c>
      <c r="J35" s="17">
        <v>49</v>
      </c>
      <c r="K35" s="17">
        <v>93</v>
      </c>
      <c r="L35" s="17">
        <v>149</v>
      </c>
      <c r="M35" s="17">
        <v>161</v>
      </c>
      <c r="N35" s="17">
        <v>102</v>
      </c>
      <c r="O35" s="3">
        <f t="shared" si="0"/>
        <v>1243</v>
      </c>
      <c r="P35" s="12"/>
      <c r="Q35" s="39"/>
    </row>
    <row r="36" spans="1:17" x14ac:dyDescent="0.25">
      <c r="A36" s="37" t="s">
        <v>36</v>
      </c>
      <c r="B36" s="23" t="s">
        <v>3</v>
      </c>
      <c r="C36" s="24">
        <v>4</v>
      </c>
      <c r="D36" s="24">
        <v>9</v>
      </c>
      <c r="E36" s="24">
        <v>35</v>
      </c>
      <c r="F36" s="24">
        <v>10</v>
      </c>
      <c r="G36" s="24">
        <v>52</v>
      </c>
      <c r="H36" s="24">
        <v>5</v>
      </c>
      <c r="I36" s="24">
        <v>7</v>
      </c>
      <c r="J36" s="24">
        <v>19</v>
      </c>
      <c r="K36" s="24">
        <v>8</v>
      </c>
      <c r="L36" s="24">
        <v>5</v>
      </c>
      <c r="M36" s="24">
        <v>16</v>
      </c>
      <c r="N36" s="24">
        <v>12</v>
      </c>
      <c r="O36" s="25">
        <f t="shared" si="0"/>
        <v>182</v>
      </c>
      <c r="P36" s="12"/>
      <c r="Q36" s="39"/>
    </row>
    <row r="37" spans="1:17" x14ac:dyDescent="0.25">
      <c r="A37" s="36" t="s">
        <v>37</v>
      </c>
      <c r="B37" s="11" t="s">
        <v>2</v>
      </c>
      <c r="C37" s="9">
        <v>204</v>
      </c>
      <c r="D37" s="9">
        <v>282</v>
      </c>
      <c r="E37" s="9">
        <v>187</v>
      </c>
      <c r="F37" s="9">
        <v>73</v>
      </c>
      <c r="G37" s="9">
        <v>221</v>
      </c>
      <c r="H37" s="9">
        <v>156</v>
      </c>
      <c r="I37" s="9">
        <v>32</v>
      </c>
      <c r="J37" s="9">
        <v>28</v>
      </c>
      <c r="K37" s="9">
        <v>206</v>
      </c>
      <c r="L37" s="9">
        <v>207</v>
      </c>
      <c r="M37" s="9">
        <v>185</v>
      </c>
      <c r="N37" s="9">
        <v>145</v>
      </c>
      <c r="O37" s="3">
        <f>SUM(C37:N37)</f>
        <v>1926</v>
      </c>
      <c r="P37" s="12"/>
      <c r="Q37" s="38"/>
    </row>
    <row r="38" spans="1:17" x14ac:dyDescent="0.25">
      <c r="A38" s="36" t="s">
        <v>37</v>
      </c>
      <c r="B38" s="19" t="s">
        <v>1</v>
      </c>
      <c r="C38" s="17">
        <v>83</v>
      </c>
      <c r="D38" s="17">
        <v>104</v>
      </c>
      <c r="E38" s="17">
        <v>103</v>
      </c>
      <c r="F38" s="17">
        <v>134</v>
      </c>
      <c r="G38" s="17">
        <v>154</v>
      </c>
      <c r="H38" s="17">
        <v>72</v>
      </c>
      <c r="I38" s="17">
        <v>81</v>
      </c>
      <c r="J38" s="17">
        <v>67</v>
      </c>
      <c r="K38" s="17">
        <v>96</v>
      </c>
      <c r="L38" s="17">
        <v>133</v>
      </c>
      <c r="M38" s="17">
        <v>120</v>
      </c>
      <c r="N38" s="17">
        <v>103</v>
      </c>
      <c r="O38" s="3">
        <f t="shared" si="0"/>
        <v>1250</v>
      </c>
      <c r="P38" s="12"/>
      <c r="Q38" s="39"/>
    </row>
    <row r="39" spans="1:17" x14ac:dyDescent="0.25">
      <c r="A39" s="36" t="s">
        <v>37</v>
      </c>
      <c r="B39" s="18" t="s">
        <v>3</v>
      </c>
      <c r="C39" s="15">
        <v>33</v>
      </c>
      <c r="D39" s="15">
        <v>37</v>
      </c>
      <c r="E39" s="15">
        <v>63</v>
      </c>
      <c r="F39" s="15">
        <v>40</v>
      </c>
      <c r="G39" s="15">
        <v>83</v>
      </c>
      <c r="H39" s="15">
        <v>13</v>
      </c>
      <c r="I39" s="15">
        <v>10</v>
      </c>
      <c r="J39" s="15">
        <v>30</v>
      </c>
      <c r="K39" s="15">
        <v>7</v>
      </c>
      <c r="L39" s="15">
        <v>16</v>
      </c>
      <c r="M39" s="15">
        <v>18</v>
      </c>
      <c r="N39" s="15">
        <v>34</v>
      </c>
      <c r="O39" s="3">
        <f t="shared" si="0"/>
        <v>384</v>
      </c>
      <c r="P39" s="12"/>
      <c r="Q39" s="39"/>
    </row>
    <row r="40" spans="1:17" x14ac:dyDescent="0.25">
      <c r="A40" s="35" t="s">
        <v>38</v>
      </c>
      <c r="B40" s="20" t="s">
        <v>2</v>
      </c>
      <c r="C40" s="21">
        <v>37</v>
      </c>
      <c r="D40" s="21">
        <v>63</v>
      </c>
      <c r="E40" s="21">
        <v>37</v>
      </c>
      <c r="F40" s="21">
        <v>45</v>
      </c>
      <c r="G40" s="21">
        <v>55</v>
      </c>
      <c r="H40" s="21">
        <v>68</v>
      </c>
      <c r="I40" s="21">
        <v>68</v>
      </c>
      <c r="J40" s="21">
        <v>33</v>
      </c>
      <c r="K40" s="21">
        <v>18</v>
      </c>
      <c r="L40" s="21">
        <v>69</v>
      </c>
      <c r="M40" s="21">
        <v>59</v>
      </c>
      <c r="N40" s="21">
        <v>47</v>
      </c>
      <c r="O40" s="22">
        <f>SUM(C40:N40)</f>
        <v>599</v>
      </c>
      <c r="P40" s="12"/>
      <c r="Q40" s="38"/>
    </row>
    <row r="41" spans="1:17" x14ac:dyDescent="0.25">
      <c r="A41" s="36" t="s">
        <v>38</v>
      </c>
      <c r="B41" s="19" t="s">
        <v>1</v>
      </c>
      <c r="C41" s="17">
        <v>61</v>
      </c>
      <c r="D41" s="17">
        <v>66</v>
      </c>
      <c r="E41" s="17">
        <v>118</v>
      </c>
      <c r="F41" s="17">
        <v>29</v>
      </c>
      <c r="G41" s="17">
        <v>39</v>
      </c>
      <c r="H41" s="17">
        <v>35</v>
      </c>
      <c r="I41" s="17">
        <v>40</v>
      </c>
      <c r="J41" s="17">
        <v>48</v>
      </c>
      <c r="K41" s="17">
        <v>101</v>
      </c>
      <c r="L41" s="17">
        <v>98</v>
      </c>
      <c r="M41" s="17">
        <v>78</v>
      </c>
      <c r="N41" s="17">
        <v>66</v>
      </c>
      <c r="O41" s="3">
        <f t="shared" si="0"/>
        <v>779</v>
      </c>
      <c r="P41" s="12"/>
      <c r="Q41" s="39"/>
    </row>
    <row r="42" spans="1:17" x14ac:dyDescent="0.25">
      <c r="A42" s="37" t="s">
        <v>38</v>
      </c>
      <c r="B42" s="23" t="s">
        <v>3</v>
      </c>
      <c r="C42" s="24">
        <v>36</v>
      </c>
      <c r="D42" s="24">
        <v>71</v>
      </c>
      <c r="E42" s="24">
        <v>60</v>
      </c>
      <c r="F42" s="24">
        <v>60</v>
      </c>
      <c r="G42" s="24">
        <v>47</v>
      </c>
      <c r="H42" s="24">
        <v>19</v>
      </c>
      <c r="I42" s="24">
        <v>28</v>
      </c>
      <c r="J42" s="24">
        <v>52</v>
      </c>
      <c r="K42" s="24">
        <v>13</v>
      </c>
      <c r="L42" s="24">
        <v>17</v>
      </c>
      <c r="M42" s="24">
        <v>15</v>
      </c>
      <c r="N42" s="24">
        <v>26</v>
      </c>
      <c r="O42" s="25">
        <f t="shared" si="0"/>
        <v>444</v>
      </c>
      <c r="P42" s="12"/>
      <c r="Q42" s="39"/>
    </row>
    <row r="43" spans="1:17" x14ac:dyDescent="0.25">
      <c r="A43" s="36" t="s">
        <v>39</v>
      </c>
      <c r="B43" s="11" t="s">
        <v>2</v>
      </c>
      <c r="C43" s="9">
        <v>54</v>
      </c>
      <c r="D43" s="9">
        <v>92</v>
      </c>
      <c r="E43" s="9">
        <v>79</v>
      </c>
      <c r="F43" s="9">
        <v>9</v>
      </c>
      <c r="G43" s="9">
        <v>18</v>
      </c>
      <c r="H43" s="9">
        <v>37</v>
      </c>
      <c r="I43" s="9">
        <v>23</v>
      </c>
      <c r="J43" s="9">
        <v>6</v>
      </c>
      <c r="K43" s="9">
        <v>21</v>
      </c>
      <c r="L43" s="9">
        <v>19</v>
      </c>
      <c r="M43" s="9">
        <v>37</v>
      </c>
      <c r="N43" s="9">
        <v>38</v>
      </c>
      <c r="O43" s="3">
        <f>SUM(C43:N43)</f>
        <v>433</v>
      </c>
      <c r="P43" s="12"/>
      <c r="Q43" s="38"/>
    </row>
    <row r="44" spans="1:17" x14ac:dyDescent="0.25">
      <c r="A44" s="36" t="s">
        <v>39</v>
      </c>
      <c r="B44" s="19" t="s">
        <v>1</v>
      </c>
      <c r="C44" s="17">
        <v>45</v>
      </c>
      <c r="D44" s="17">
        <v>86</v>
      </c>
      <c r="E44" s="17">
        <v>76</v>
      </c>
      <c r="F44" s="17">
        <v>6</v>
      </c>
      <c r="G44" s="17">
        <v>94</v>
      </c>
      <c r="H44" s="17">
        <v>11</v>
      </c>
      <c r="I44" s="17">
        <v>40</v>
      </c>
      <c r="J44" s="17">
        <v>6</v>
      </c>
      <c r="K44" s="17">
        <v>56</v>
      </c>
      <c r="L44" s="17">
        <v>26</v>
      </c>
      <c r="M44" s="17">
        <v>22</v>
      </c>
      <c r="N44" s="17">
        <v>16</v>
      </c>
      <c r="O44" s="3">
        <f t="shared" si="0"/>
        <v>484</v>
      </c>
      <c r="P44" s="12"/>
      <c r="Q44" s="39"/>
    </row>
    <row r="45" spans="1:17" x14ac:dyDescent="0.25">
      <c r="A45" s="36" t="s">
        <v>39</v>
      </c>
      <c r="B45" s="18" t="s">
        <v>3</v>
      </c>
      <c r="C45" s="15">
        <v>75</v>
      </c>
      <c r="D45" s="15">
        <v>24</v>
      </c>
      <c r="E45" s="15">
        <v>101</v>
      </c>
      <c r="F45" s="15">
        <v>110</v>
      </c>
      <c r="G45" s="15">
        <v>182</v>
      </c>
      <c r="H45" s="15">
        <v>16</v>
      </c>
      <c r="I45" s="15">
        <v>22</v>
      </c>
      <c r="J45" s="15">
        <v>39</v>
      </c>
      <c r="K45" s="15">
        <v>22</v>
      </c>
      <c r="L45" s="15">
        <v>65</v>
      </c>
      <c r="M45" s="15">
        <v>87</v>
      </c>
      <c r="N45" s="15">
        <v>24</v>
      </c>
      <c r="O45" s="3">
        <f t="shared" si="0"/>
        <v>767</v>
      </c>
      <c r="P45" s="12"/>
      <c r="Q45" s="39"/>
    </row>
    <row r="46" spans="1:17" x14ac:dyDescent="0.25">
      <c r="A46" s="35" t="s">
        <v>40</v>
      </c>
      <c r="B46" s="20" t="s">
        <v>2</v>
      </c>
      <c r="C46" s="21">
        <f>44+7+5+28+9+36+9+4+16+2+3+8+8</f>
        <v>179</v>
      </c>
      <c r="D46" s="21">
        <f>61+4+5+16+21+31+7+7+18+3+18+11+4</f>
        <v>206</v>
      </c>
      <c r="E46" s="21">
        <f>28+15+11+12+2+11+11+1+5+3+2+9+6</f>
        <v>116</v>
      </c>
      <c r="F46" s="21">
        <f>47+32+5+1+9</f>
        <v>94</v>
      </c>
      <c r="G46" s="21">
        <f>2+18+4+4+3+7+3+4+4+1+3+42+3</f>
        <v>98</v>
      </c>
      <c r="H46" s="21">
        <f>5+8+8+2+2+5+4+8+9+3+1+45+5</f>
        <v>105</v>
      </c>
      <c r="I46" s="21">
        <f>3+6+5+6+2+3+5+6+9+2+32+2</f>
        <v>81</v>
      </c>
      <c r="J46" s="21">
        <f>18+3+6+1+6+3+18+7+3</f>
        <v>65</v>
      </c>
      <c r="K46" s="21">
        <f>29+2+23+7+6+7+6+7+4+29+7</f>
        <v>127</v>
      </c>
      <c r="L46" s="21">
        <f>11+14+6+13+10+1+11+9+8+8+1+4+21</f>
        <v>117</v>
      </c>
      <c r="M46" s="21">
        <f>25+19+11+24+10+15+10+12+10+7+17+8+41</f>
        <v>209</v>
      </c>
      <c r="N46" s="21">
        <f>10+21+10+9+13+9+17+4+5+7+2+6+33</f>
        <v>146</v>
      </c>
      <c r="O46" s="22">
        <f>SUM(C46:N46)</f>
        <v>1543</v>
      </c>
      <c r="P46" s="13"/>
      <c r="Q46" s="38"/>
    </row>
    <row r="47" spans="1:17" x14ac:dyDescent="0.25">
      <c r="A47" s="36" t="s">
        <v>40</v>
      </c>
      <c r="B47" s="19" t="s">
        <v>1</v>
      </c>
      <c r="C47" s="17">
        <v>90</v>
      </c>
      <c r="D47" s="17">
        <v>187</v>
      </c>
      <c r="E47" s="17">
        <v>225</v>
      </c>
      <c r="F47" s="17">
        <v>168</v>
      </c>
      <c r="G47" s="17">
        <v>142</v>
      </c>
      <c r="H47" s="17">
        <v>85</v>
      </c>
      <c r="I47" s="17">
        <v>118</v>
      </c>
      <c r="J47" s="17">
        <v>172</v>
      </c>
      <c r="K47" s="17">
        <v>159</v>
      </c>
      <c r="L47" s="17">
        <v>186</v>
      </c>
      <c r="M47" s="17">
        <v>240</v>
      </c>
      <c r="N47" s="17">
        <v>265</v>
      </c>
      <c r="O47" s="3">
        <f t="shared" si="0"/>
        <v>2037</v>
      </c>
      <c r="P47" s="12"/>
      <c r="Q47" s="39"/>
    </row>
    <row r="48" spans="1:17" x14ac:dyDescent="0.25">
      <c r="A48" s="37" t="s">
        <v>40</v>
      </c>
      <c r="B48" s="23" t="s">
        <v>3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5">
        <f t="shared" si="0"/>
        <v>0</v>
      </c>
      <c r="P48" s="12"/>
      <c r="Q48" s="39"/>
    </row>
    <row r="49" spans="1:17" x14ac:dyDescent="0.25">
      <c r="A49" s="36" t="s">
        <v>41</v>
      </c>
      <c r="B49" s="11" t="s">
        <v>2</v>
      </c>
      <c r="C49" s="9">
        <v>90</v>
      </c>
      <c r="D49" s="9">
        <v>96</v>
      </c>
      <c r="E49" s="9">
        <v>81</v>
      </c>
      <c r="F49" s="9">
        <v>44</v>
      </c>
      <c r="G49" s="9">
        <v>18</v>
      </c>
      <c r="H49" s="9">
        <v>39</v>
      </c>
      <c r="I49" s="9">
        <v>11</v>
      </c>
      <c r="J49" s="9">
        <v>13</v>
      </c>
      <c r="K49" s="9">
        <v>18</v>
      </c>
      <c r="L49" s="9">
        <v>41</v>
      </c>
      <c r="M49" s="9">
        <v>51</v>
      </c>
      <c r="N49" s="9">
        <v>65</v>
      </c>
      <c r="O49" s="3">
        <f>SUM(C49:N49)</f>
        <v>567</v>
      </c>
      <c r="P49" s="12"/>
      <c r="Q49" s="38"/>
    </row>
    <row r="50" spans="1:17" x14ac:dyDescent="0.25">
      <c r="A50" s="36" t="s">
        <v>41</v>
      </c>
      <c r="B50" s="19" t="s">
        <v>1</v>
      </c>
      <c r="C50" s="17">
        <v>121</v>
      </c>
      <c r="D50" s="17">
        <v>96</v>
      </c>
      <c r="E50" s="17">
        <v>160</v>
      </c>
      <c r="F50" s="17">
        <v>123</v>
      </c>
      <c r="G50" s="17">
        <v>119</v>
      </c>
      <c r="H50" s="17">
        <v>95</v>
      </c>
      <c r="I50" s="17">
        <v>79</v>
      </c>
      <c r="J50" s="17">
        <v>31</v>
      </c>
      <c r="K50" s="17">
        <v>93</v>
      </c>
      <c r="L50" s="17">
        <v>129</v>
      </c>
      <c r="M50" s="17">
        <v>255</v>
      </c>
      <c r="N50" s="17">
        <v>95</v>
      </c>
      <c r="O50" s="3">
        <f t="shared" si="0"/>
        <v>1396</v>
      </c>
      <c r="P50" s="12"/>
      <c r="Q50" s="39"/>
    </row>
    <row r="51" spans="1:17" x14ac:dyDescent="0.25">
      <c r="A51" s="36" t="s">
        <v>41</v>
      </c>
      <c r="B51" s="18" t="s">
        <v>3</v>
      </c>
      <c r="C51" s="15">
        <v>8</v>
      </c>
      <c r="D51" s="15">
        <v>30</v>
      </c>
      <c r="E51" s="15">
        <v>76</v>
      </c>
      <c r="F51" s="15">
        <v>70</v>
      </c>
      <c r="G51" s="15">
        <v>85</v>
      </c>
      <c r="H51" s="15">
        <v>14</v>
      </c>
      <c r="I51" s="15">
        <v>12</v>
      </c>
      <c r="J51" s="15">
        <v>15</v>
      </c>
      <c r="K51" s="15">
        <v>22</v>
      </c>
      <c r="L51" s="15">
        <v>20</v>
      </c>
      <c r="M51" s="15">
        <v>39</v>
      </c>
      <c r="N51" s="15">
        <v>37</v>
      </c>
      <c r="O51" s="3">
        <f t="shared" si="0"/>
        <v>428</v>
      </c>
      <c r="P51" s="12"/>
      <c r="Q51" s="39"/>
    </row>
    <row r="52" spans="1:17" x14ac:dyDescent="0.25">
      <c r="A52" s="35" t="s">
        <v>42</v>
      </c>
      <c r="B52" s="20" t="s">
        <v>2</v>
      </c>
      <c r="C52" s="21">
        <v>62</v>
      </c>
      <c r="D52" s="21">
        <v>38</v>
      </c>
      <c r="E52" s="21">
        <v>43</v>
      </c>
      <c r="F52" s="21">
        <v>36</v>
      </c>
      <c r="G52" s="21">
        <v>66</v>
      </c>
      <c r="H52" s="21">
        <v>79</v>
      </c>
      <c r="I52" s="21">
        <v>29</v>
      </c>
      <c r="J52" s="21">
        <v>29</v>
      </c>
      <c r="K52" s="21">
        <v>28</v>
      </c>
      <c r="L52" s="21">
        <v>31</v>
      </c>
      <c r="M52" s="21">
        <v>63</v>
      </c>
      <c r="N52" s="21">
        <v>19</v>
      </c>
      <c r="O52" s="22">
        <f>SUM(C52:N52)</f>
        <v>523</v>
      </c>
      <c r="P52" s="12"/>
      <c r="Q52" s="38"/>
    </row>
    <row r="53" spans="1:17" x14ac:dyDescent="0.25">
      <c r="A53" s="36" t="s">
        <v>42</v>
      </c>
      <c r="B53" s="19" t="s">
        <v>1</v>
      </c>
      <c r="C53" s="17">
        <v>29</v>
      </c>
      <c r="D53" s="17">
        <v>53</v>
      </c>
      <c r="E53" s="17">
        <v>56</v>
      </c>
      <c r="F53" s="17">
        <v>26</v>
      </c>
      <c r="G53" s="17">
        <v>49</v>
      </c>
      <c r="H53" s="17">
        <v>64</v>
      </c>
      <c r="I53" s="17">
        <v>73</v>
      </c>
      <c r="J53" s="17">
        <v>32</v>
      </c>
      <c r="K53" s="17">
        <v>47</v>
      </c>
      <c r="L53" s="17">
        <v>68</v>
      </c>
      <c r="M53" s="17">
        <v>114</v>
      </c>
      <c r="N53" s="17">
        <v>54</v>
      </c>
      <c r="O53" s="3">
        <f t="shared" si="0"/>
        <v>665</v>
      </c>
      <c r="P53" s="12"/>
      <c r="Q53" s="39"/>
    </row>
    <row r="54" spans="1:17" x14ac:dyDescent="0.25">
      <c r="A54" s="37" t="s">
        <v>42</v>
      </c>
      <c r="B54" s="23" t="s">
        <v>3</v>
      </c>
      <c r="C54" s="24">
        <v>109</v>
      </c>
      <c r="D54" s="24">
        <v>51</v>
      </c>
      <c r="E54" s="24">
        <v>204</v>
      </c>
      <c r="F54" s="24">
        <v>142</v>
      </c>
      <c r="G54" s="24">
        <f>43+73</f>
        <v>116</v>
      </c>
      <c r="H54" s="24">
        <v>82</v>
      </c>
      <c r="I54" s="24">
        <f>21+26</f>
        <v>47</v>
      </c>
      <c r="J54" s="24">
        <v>70</v>
      </c>
      <c r="K54" s="24">
        <v>60</v>
      </c>
      <c r="L54" s="24">
        <v>109</v>
      </c>
      <c r="M54" s="24">
        <v>72</v>
      </c>
      <c r="N54" s="24">
        <v>54</v>
      </c>
      <c r="O54" s="25">
        <f t="shared" si="0"/>
        <v>1116</v>
      </c>
      <c r="P54" s="12"/>
      <c r="Q54" s="39"/>
    </row>
    <row r="55" spans="1:17" x14ac:dyDescent="0.25">
      <c r="A55" s="36" t="s">
        <v>43</v>
      </c>
      <c r="B55" s="11" t="s">
        <v>2</v>
      </c>
      <c r="C55" s="9">
        <v>27</v>
      </c>
      <c r="D55" s="9">
        <v>23</v>
      </c>
      <c r="E55" s="9">
        <v>41</v>
      </c>
      <c r="F55" s="9">
        <v>28</v>
      </c>
      <c r="G55" s="9">
        <v>38</v>
      </c>
      <c r="H55" s="9">
        <v>27</v>
      </c>
      <c r="I55" s="9">
        <v>89</v>
      </c>
      <c r="J55" s="9">
        <v>18</v>
      </c>
      <c r="K55" s="9">
        <v>39</v>
      </c>
      <c r="L55" s="9">
        <v>47</v>
      </c>
      <c r="M55" s="9">
        <v>21</v>
      </c>
      <c r="N55" s="9">
        <v>15</v>
      </c>
      <c r="O55" s="3">
        <f>SUM(C55:N55)</f>
        <v>413</v>
      </c>
      <c r="P55" s="12"/>
      <c r="Q55" s="38"/>
    </row>
    <row r="56" spans="1:17" x14ac:dyDescent="0.25">
      <c r="A56" s="36" t="s">
        <v>43</v>
      </c>
      <c r="B56" s="19" t="s">
        <v>1</v>
      </c>
      <c r="C56" s="17">
        <v>76</v>
      </c>
      <c r="D56" s="17">
        <v>102</v>
      </c>
      <c r="E56" s="17">
        <v>104</v>
      </c>
      <c r="F56" s="17">
        <v>136</v>
      </c>
      <c r="G56" s="17">
        <v>92</v>
      </c>
      <c r="H56" s="17">
        <v>90</v>
      </c>
      <c r="I56" s="17">
        <v>58</v>
      </c>
      <c r="J56" s="17">
        <v>62</v>
      </c>
      <c r="K56" s="17">
        <v>98</v>
      </c>
      <c r="L56" s="17">
        <v>93</v>
      </c>
      <c r="M56" s="17">
        <v>151</v>
      </c>
      <c r="N56" s="17">
        <v>57</v>
      </c>
      <c r="O56" s="3">
        <f t="shared" si="0"/>
        <v>1119</v>
      </c>
      <c r="P56" s="12"/>
      <c r="Q56" s="39"/>
    </row>
    <row r="57" spans="1:17" x14ac:dyDescent="0.25">
      <c r="A57" s="36" t="s">
        <v>43</v>
      </c>
      <c r="B57" s="18" t="s">
        <v>3</v>
      </c>
      <c r="C57" s="15">
        <v>9</v>
      </c>
      <c r="D57" s="15">
        <v>59</v>
      </c>
      <c r="E57" s="15">
        <v>17</v>
      </c>
      <c r="F57" s="15">
        <v>44</v>
      </c>
      <c r="G57" s="15">
        <v>62</v>
      </c>
      <c r="H57" s="15">
        <v>5</v>
      </c>
      <c r="I57" s="15">
        <v>5</v>
      </c>
      <c r="J57" s="15">
        <v>7</v>
      </c>
      <c r="K57" s="15">
        <v>4</v>
      </c>
      <c r="L57" s="15">
        <v>7</v>
      </c>
      <c r="M57" s="15">
        <v>25</v>
      </c>
      <c r="N57" s="15">
        <v>21</v>
      </c>
      <c r="O57" s="3">
        <f t="shared" si="0"/>
        <v>265</v>
      </c>
      <c r="P57" s="12"/>
      <c r="Q57" s="39"/>
    </row>
    <row r="58" spans="1:17" x14ac:dyDescent="0.25">
      <c r="A58" s="35" t="s">
        <v>44</v>
      </c>
      <c r="B58" s="20" t="s">
        <v>2</v>
      </c>
      <c r="C58" s="21">
        <v>47</v>
      </c>
      <c r="D58" s="21">
        <v>28</v>
      </c>
      <c r="E58" s="21">
        <v>29</v>
      </c>
      <c r="F58" s="21">
        <v>21</v>
      </c>
      <c r="G58" s="21">
        <v>29</v>
      </c>
      <c r="H58" s="21">
        <v>22</v>
      </c>
      <c r="I58" s="21">
        <v>4</v>
      </c>
      <c r="J58" s="21">
        <v>10</v>
      </c>
      <c r="K58" s="21">
        <v>30</v>
      </c>
      <c r="L58" s="21">
        <v>20</v>
      </c>
      <c r="M58" s="21">
        <v>24</v>
      </c>
      <c r="N58" s="21">
        <v>28</v>
      </c>
      <c r="O58" s="22">
        <f>SUM(C58:N58)</f>
        <v>292</v>
      </c>
      <c r="P58" s="12"/>
      <c r="Q58" s="38"/>
    </row>
    <row r="59" spans="1:17" x14ac:dyDescent="0.25">
      <c r="A59" s="36" t="s">
        <v>44</v>
      </c>
      <c r="B59" s="19" t="s">
        <v>1</v>
      </c>
      <c r="C59" s="17">
        <v>63</v>
      </c>
      <c r="D59" s="17">
        <v>39</v>
      </c>
      <c r="E59" s="17">
        <v>40</v>
      </c>
      <c r="F59" s="17">
        <v>28</v>
      </c>
      <c r="G59" s="17">
        <v>25</v>
      </c>
      <c r="H59" s="17">
        <v>16</v>
      </c>
      <c r="I59" s="17">
        <v>14</v>
      </c>
      <c r="J59" s="17">
        <v>17</v>
      </c>
      <c r="K59" s="17">
        <v>39</v>
      </c>
      <c r="L59" s="17">
        <v>41</v>
      </c>
      <c r="M59" s="17">
        <v>34</v>
      </c>
      <c r="N59" s="17">
        <v>34</v>
      </c>
      <c r="O59" s="3">
        <f t="shared" si="0"/>
        <v>390</v>
      </c>
      <c r="P59" s="12"/>
      <c r="Q59" s="39"/>
    </row>
    <row r="60" spans="1:17" x14ac:dyDescent="0.25">
      <c r="A60" s="37" t="s">
        <v>44</v>
      </c>
      <c r="B60" s="23" t="s">
        <v>3</v>
      </c>
      <c r="C60" s="24">
        <v>29</v>
      </c>
      <c r="D60" s="24">
        <v>36</v>
      </c>
      <c r="E60" s="24">
        <v>50</v>
      </c>
      <c r="F60" s="24">
        <v>111</v>
      </c>
      <c r="G60" s="24">
        <f>34+56</f>
        <v>90</v>
      </c>
      <c r="H60" s="24">
        <v>37</v>
      </c>
      <c r="I60" s="24">
        <v>15</v>
      </c>
      <c r="J60" s="24">
        <f>6+35</f>
        <v>41</v>
      </c>
      <c r="K60" s="24">
        <v>12</v>
      </c>
      <c r="L60" s="24">
        <v>24</v>
      </c>
      <c r="M60" s="24">
        <v>37</v>
      </c>
      <c r="N60" s="24">
        <v>57</v>
      </c>
      <c r="O60" s="25">
        <f t="shared" si="0"/>
        <v>539</v>
      </c>
      <c r="P60" s="12"/>
      <c r="Q60" s="39"/>
    </row>
    <row r="61" spans="1:17" x14ac:dyDescent="0.25">
      <c r="A61" s="36" t="s">
        <v>45</v>
      </c>
      <c r="B61" s="11" t="s">
        <v>2</v>
      </c>
      <c r="C61" s="9">
        <v>21</v>
      </c>
      <c r="D61" s="9">
        <v>37</v>
      </c>
      <c r="E61" s="9">
        <v>36</v>
      </c>
      <c r="F61" s="9">
        <v>18</v>
      </c>
      <c r="G61" s="9">
        <v>13</v>
      </c>
      <c r="H61" s="9">
        <v>11</v>
      </c>
      <c r="I61" s="9">
        <v>11</v>
      </c>
      <c r="J61" s="9">
        <v>9</v>
      </c>
      <c r="K61" s="9">
        <v>31</v>
      </c>
      <c r="L61" s="9">
        <v>28</v>
      </c>
      <c r="M61" s="9">
        <v>19</v>
      </c>
      <c r="N61" s="9">
        <v>21</v>
      </c>
      <c r="O61" s="3">
        <f>SUM(C61:N61)</f>
        <v>255</v>
      </c>
      <c r="P61" s="12"/>
      <c r="Q61" s="38"/>
    </row>
    <row r="62" spans="1:17" x14ac:dyDescent="0.25">
      <c r="A62" s="36" t="s">
        <v>45</v>
      </c>
      <c r="B62" s="19" t="s">
        <v>1</v>
      </c>
      <c r="C62" s="17">
        <v>162</v>
      </c>
      <c r="D62" s="17">
        <v>227</v>
      </c>
      <c r="E62" s="17">
        <v>315</v>
      </c>
      <c r="F62" s="17">
        <v>349</v>
      </c>
      <c r="G62" s="17">
        <v>274</v>
      </c>
      <c r="H62" s="17">
        <v>152</v>
      </c>
      <c r="I62" s="17">
        <v>122</v>
      </c>
      <c r="J62" s="17">
        <v>132</v>
      </c>
      <c r="K62" s="17">
        <v>338</v>
      </c>
      <c r="L62" s="17">
        <v>396</v>
      </c>
      <c r="M62" s="17">
        <v>462</v>
      </c>
      <c r="N62" s="17">
        <v>256</v>
      </c>
      <c r="O62" s="3">
        <f t="shared" si="0"/>
        <v>3185</v>
      </c>
      <c r="P62" s="12"/>
      <c r="Q62" s="39"/>
    </row>
    <row r="63" spans="1:17" x14ac:dyDescent="0.25">
      <c r="A63" s="36" t="s">
        <v>45</v>
      </c>
      <c r="B63" s="18" t="s">
        <v>3</v>
      </c>
      <c r="C63" s="15">
        <v>18</v>
      </c>
      <c r="D63" s="15">
        <v>35</v>
      </c>
      <c r="E63" s="15">
        <v>27</v>
      </c>
      <c r="F63" s="15">
        <v>25</v>
      </c>
      <c r="G63" s="15">
        <v>58</v>
      </c>
      <c r="H63" s="15">
        <v>4</v>
      </c>
      <c r="I63" s="15">
        <v>13</v>
      </c>
      <c r="J63" s="15">
        <f>17+5</f>
        <v>22</v>
      </c>
      <c r="K63" s="15">
        <v>35</v>
      </c>
      <c r="L63" s="15">
        <v>7</v>
      </c>
      <c r="M63" s="15">
        <v>13</v>
      </c>
      <c r="N63" s="15">
        <v>20</v>
      </c>
      <c r="O63" s="3">
        <f t="shared" si="0"/>
        <v>277</v>
      </c>
      <c r="P63" s="12"/>
      <c r="Q63" s="39"/>
    </row>
    <row r="64" spans="1:17" x14ac:dyDescent="0.25">
      <c r="A64" s="35" t="s">
        <v>46</v>
      </c>
      <c r="B64" s="20" t="s">
        <v>2</v>
      </c>
      <c r="C64" s="21">
        <v>36</v>
      </c>
      <c r="D64" s="21">
        <v>33</v>
      </c>
      <c r="E64" s="21">
        <v>34</v>
      </c>
      <c r="F64" s="21">
        <v>13</v>
      </c>
      <c r="G64" s="21">
        <v>79</v>
      </c>
      <c r="H64" s="21">
        <v>111</v>
      </c>
      <c r="I64" s="21">
        <v>44</v>
      </c>
      <c r="J64" s="21">
        <v>60</v>
      </c>
      <c r="K64" s="21">
        <v>73</v>
      </c>
      <c r="L64" s="21">
        <v>51</v>
      </c>
      <c r="M64" s="21">
        <v>48</v>
      </c>
      <c r="N64" s="21">
        <v>54</v>
      </c>
      <c r="O64" s="22">
        <f>SUM(C64:N64)</f>
        <v>636</v>
      </c>
      <c r="P64" s="12"/>
      <c r="Q64" s="41"/>
    </row>
    <row r="65" spans="1:17" x14ac:dyDescent="0.25">
      <c r="A65" s="36" t="s">
        <v>46</v>
      </c>
      <c r="B65" s="19" t="s">
        <v>1</v>
      </c>
      <c r="C65" s="17">
        <v>37</v>
      </c>
      <c r="D65" s="17">
        <v>32</v>
      </c>
      <c r="E65" s="17">
        <v>51</v>
      </c>
      <c r="F65" s="17">
        <v>22</v>
      </c>
      <c r="G65" s="17">
        <v>37</v>
      </c>
      <c r="H65" s="17">
        <v>25</v>
      </c>
      <c r="I65" s="17">
        <v>27</v>
      </c>
      <c r="J65" s="17">
        <v>30</v>
      </c>
      <c r="K65" s="17">
        <v>23</v>
      </c>
      <c r="L65" s="17">
        <v>30</v>
      </c>
      <c r="M65" s="17">
        <v>30</v>
      </c>
      <c r="N65" s="17">
        <v>29</v>
      </c>
      <c r="O65" s="3">
        <f t="shared" si="0"/>
        <v>373</v>
      </c>
      <c r="P65" s="12"/>
      <c r="Q65" s="42"/>
    </row>
    <row r="66" spans="1:17" x14ac:dyDescent="0.25">
      <c r="A66" s="37" t="s">
        <v>46</v>
      </c>
      <c r="B66" s="23" t="s">
        <v>3</v>
      </c>
      <c r="C66" s="24">
        <v>6</v>
      </c>
      <c r="D66" s="24">
        <v>3</v>
      </c>
      <c r="E66" s="24">
        <v>39</v>
      </c>
      <c r="F66" s="24">
        <v>66</v>
      </c>
      <c r="G66" s="24">
        <f>25+71</f>
        <v>96</v>
      </c>
      <c r="H66" s="24">
        <v>39</v>
      </c>
      <c r="I66" s="24">
        <f>32+9</f>
        <v>41</v>
      </c>
      <c r="J66" s="24">
        <f>60+66</f>
        <v>126</v>
      </c>
      <c r="K66" s="24">
        <v>41</v>
      </c>
      <c r="L66" s="24">
        <v>49</v>
      </c>
      <c r="M66" s="24">
        <v>63</v>
      </c>
      <c r="N66" s="24">
        <v>65</v>
      </c>
      <c r="O66" s="25">
        <f t="shared" si="0"/>
        <v>634</v>
      </c>
      <c r="P66" s="12"/>
      <c r="Q66" s="42"/>
    </row>
    <row r="67" spans="1:17" x14ac:dyDescent="0.25">
      <c r="A67" s="36" t="s">
        <v>49</v>
      </c>
      <c r="B67" s="11" t="s">
        <v>2</v>
      </c>
      <c r="C67" s="9">
        <v>54</v>
      </c>
      <c r="D67" s="9">
        <v>26</v>
      </c>
      <c r="E67" s="9">
        <v>30</v>
      </c>
      <c r="F67" s="9">
        <v>18</v>
      </c>
      <c r="G67" s="9">
        <v>70</v>
      </c>
      <c r="H67" s="9">
        <v>52</v>
      </c>
      <c r="I67" s="9">
        <v>33</v>
      </c>
      <c r="J67" s="9">
        <v>32</v>
      </c>
      <c r="K67" s="9">
        <v>63</v>
      </c>
      <c r="L67" s="9">
        <v>40</v>
      </c>
      <c r="M67" s="9">
        <v>35</v>
      </c>
      <c r="N67" s="9">
        <v>101</v>
      </c>
      <c r="O67" s="3">
        <f>SUM(C67:N67)</f>
        <v>554</v>
      </c>
      <c r="P67" s="12"/>
      <c r="Q67" s="41"/>
    </row>
    <row r="68" spans="1:17" x14ac:dyDescent="0.25">
      <c r="A68" s="36" t="s">
        <v>49</v>
      </c>
      <c r="B68" s="19" t="s">
        <v>1</v>
      </c>
      <c r="C68" s="17">
        <v>308</v>
      </c>
      <c r="D68" s="17">
        <v>235</v>
      </c>
      <c r="E68" s="17">
        <v>355</v>
      </c>
      <c r="F68" s="17">
        <v>293</v>
      </c>
      <c r="G68" s="17">
        <v>238</v>
      </c>
      <c r="H68" s="17">
        <v>195</v>
      </c>
      <c r="I68" s="17">
        <v>117</v>
      </c>
      <c r="J68" s="17">
        <v>177</v>
      </c>
      <c r="K68" s="17">
        <v>202</v>
      </c>
      <c r="L68" s="17">
        <v>194</v>
      </c>
      <c r="M68" s="17">
        <v>224</v>
      </c>
      <c r="N68" s="17">
        <v>179</v>
      </c>
      <c r="O68" s="3">
        <f t="shared" si="0"/>
        <v>2717</v>
      </c>
      <c r="P68" s="12"/>
      <c r="Q68" s="42"/>
    </row>
    <row r="69" spans="1:17" x14ac:dyDescent="0.25">
      <c r="A69" s="36" t="s">
        <v>49</v>
      </c>
      <c r="B69" s="18" t="s">
        <v>3</v>
      </c>
      <c r="C69" s="15">
        <v>51</v>
      </c>
      <c r="D69" s="15">
        <v>118</v>
      </c>
      <c r="E69" s="15">
        <v>79</v>
      </c>
      <c r="F69" s="15">
        <v>87</v>
      </c>
      <c r="G69" s="15">
        <v>91</v>
      </c>
      <c r="H69" s="15">
        <f>34+57</f>
        <v>91</v>
      </c>
      <c r="I69" s="15">
        <v>20</v>
      </c>
      <c r="J69" s="15">
        <f>4+39</f>
        <v>43</v>
      </c>
      <c r="K69" s="15">
        <v>61</v>
      </c>
      <c r="L69" s="15">
        <v>47</v>
      </c>
      <c r="M69" s="15">
        <v>42</v>
      </c>
      <c r="N69" s="15">
        <v>41</v>
      </c>
      <c r="O69" s="3">
        <f t="shared" ref="O69" si="1">SUM(C69:N69)</f>
        <v>771</v>
      </c>
      <c r="P69" s="12"/>
      <c r="Q69" s="42"/>
    </row>
    <row r="70" spans="1:17" x14ac:dyDescent="0.25">
      <c r="A70" s="35" t="s">
        <v>48</v>
      </c>
      <c r="B70" s="20" t="s">
        <v>2</v>
      </c>
      <c r="C70" s="21">
        <v>172</v>
      </c>
      <c r="D70" s="21">
        <v>153</v>
      </c>
      <c r="E70" s="21">
        <v>148</v>
      </c>
      <c r="F70" s="21">
        <v>109</v>
      </c>
      <c r="G70" s="21">
        <v>77</v>
      </c>
      <c r="H70" s="21">
        <v>76</v>
      </c>
      <c r="I70" s="21">
        <v>77</v>
      </c>
      <c r="J70" s="21">
        <v>79</v>
      </c>
      <c r="K70" s="21">
        <v>88</v>
      </c>
      <c r="L70" s="21">
        <v>75</v>
      </c>
      <c r="M70" s="21">
        <v>147</v>
      </c>
      <c r="N70" s="21">
        <v>153</v>
      </c>
      <c r="O70" s="22">
        <f>SUM(C70:N70)</f>
        <v>1354</v>
      </c>
      <c r="P70" s="12"/>
      <c r="Q70" s="41"/>
    </row>
    <row r="71" spans="1:17" x14ac:dyDescent="0.25">
      <c r="A71" s="36" t="s">
        <v>48</v>
      </c>
      <c r="B71" s="19" t="s">
        <v>1</v>
      </c>
      <c r="C71" s="17">
        <v>677</v>
      </c>
      <c r="D71" s="17">
        <v>519</v>
      </c>
      <c r="E71" s="17">
        <v>400</v>
      </c>
      <c r="F71" s="17">
        <v>351</v>
      </c>
      <c r="G71" s="17">
        <v>336</v>
      </c>
      <c r="H71" s="17">
        <v>300</v>
      </c>
      <c r="I71" s="17">
        <v>273</v>
      </c>
      <c r="J71" s="17">
        <v>243</v>
      </c>
      <c r="K71" s="17">
        <v>534</v>
      </c>
      <c r="L71" s="17">
        <v>739</v>
      </c>
      <c r="M71" s="17">
        <v>444</v>
      </c>
      <c r="N71" s="17">
        <v>362</v>
      </c>
      <c r="O71" s="3">
        <f t="shared" ref="O71:O72" si="2">SUM(C71:N71)</f>
        <v>5178</v>
      </c>
      <c r="P71" s="12"/>
      <c r="Q71" s="42"/>
    </row>
    <row r="72" spans="1:17" x14ac:dyDescent="0.25">
      <c r="A72" s="37" t="s">
        <v>48</v>
      </c>
      <c r="B72" s="23" t="s">
        <v>3</v>
      </c>
      <c r="C72" s="24">
        <v>58</v>
      </c>
      <c r="D72" s="24">
        <v>54</v>
      </c>
      <c r="E72" s="24">
        <v>65</v>
      </c>
      <c r="F72" s="24">
        <v>68</v>
      </c>
      <c r="G72" s="24">
        <f>48+54</f>
        <v>102</v>
      </c>
      <c r="H72" s="24">
        <v>24</v>
      </c>
      <c r="I72" s="24">
        <f>14+45</f>
        <v>59</v>
      </c>
      <c r="J72" s="24">
        <f>19+16</f>
        <v>35</v>
      </c>
      <c r="K72" s="24">
        <v>81</v>
      </c>
      <c r="L72" s="24">
        <v>42</v>
      </c>
      <c r="M72" s="24">
        <v>50</v>
      </c>
      <c r="N72" s="24">
        <v>62</v>
      </c>
      <c r="O72" s="25">
        <f t="shared" si="2"/>
        <v>700</v>
      </c>
      <c r="P72" s="12"/>
      <c r="Q72" s="42"/>
    </row>
    <row r="73" spans="1:17" x14ac:dyDescent="0.25">
      <c r="A73" s="36" t="s">
        <v>50</v>
      </c>
      <c r="B73" s="11" t="s">
        <v>2</v>
      </c>
      <c r="C73" s="9">
        <v>25</v>
      </c>
      <c r="D73" s="9">
        <v>26</v>
      </c>
      <c r="E73" s="9">
        <v>11</v>
      </c>
      <c r="F73" s="9">
        <v>4</v>
      </c>
      <c r="G73" s="9">
        <v>20</v>
      </c>
      <c r="H73" s="9">
        <v>7</v>
      </c>
      <c r="I73" s="9">
        <v>6</v>
      </c>
      <c r="J73" s="9">
        <v>7</v>
      </c>
      <c r="K73" s="9">
        <v>24</v>
      </c>
      <c r="L73" s="9">
        <v>37</v>
      </c>
      <c r="M73" s="9">
        <v>32</v>
      </c>
      <c r="N73" s="9">
        <v>41</v>
      </c>
      <c r="O73" s="3">
        <f>SUM(C73:N73)</f>
        <v>240</v>
      </c>
      <c r="P73" s="12"/>
      <c r="Q73" s="38"/>
    </row>
    <row r="74" spans="1:17" x14ac:dyDescent="0.25">
      <c r="A74" s="36" t="s">
        <v>50</v>
      </c>
      <c r="B74" s="19" t="s">
        <v>1</v>
      </c>
      <c r="C74" s="17">
        <v>49</v>
      </c>
      <c r="D74" s="17">
        <v>22</v>
      </c>
      <c r="E74" s="17">
        <v>15</v>
      </c>
      <c r="F74" s="17">
        <v>11</v>
      </c>
      <c r="G74" s="17">
        <v>17</v>
      </c>
      <c r="H74" s="17">
        <v>7</v>
      </c>
      <c r="I74" s="17">
        <v>19</v>
      </c>
      <c r="J74" s="17">
        <v>6</v>
      </c>
      <c r="K74" s="17">
        <v>10</v>
      </c>
      <c r="L74" s="17">
        <v>6</v>
      </c>
      <c r="M74" s="17">
        <v>8</v>
      </c>
      <c r="N74" s="17">
        <v>4</v>
      </c>
      <c r="O74" s="3">
        <f t="shared" ref="O74:O75" si="3">SUM(C74:N74)</f>
        <v>174</v>
      </c>
      <c r="P74" s="12"/>
      <c r="Q74" s="39"/>
    </row>
    <row r="75" spans="1:17" x14ac:dyDescent="0.25">
      <c r="A75" s="36" t="s">
        <v>50</v>
      </c>
      <c r="B75" s="18" t="s">
        <v>3</v>
      </c>
      <c r="C75" s="15">
        <v>0</v>
      </c>
      <c r="D75" s="15">
        <v>19</v>
      </c>
      <c r="E75" s="15">
        <v>48</v>
      </c>
      <c r="F75" s="15">
        <v>46</v>
      </c>
      <c r="G75" s="15">
        <v>141</v>
      </c>
      <c r="H75" s="15">
        <v>27</v>
      </c>
      <c r="I75" s="15">
        <v>34</v>
      </c>
      <c r="J75" s="15">
        <v>44</v>
      </c>
      <c r="K75" s="15">
        <v>35</v>
      </c>
      <c r="L75" s="15">
        <v>48</v>
      </c>
      <c r="M75" s="15">
        <v>32</v>
      </c>
      <c r="N75" s="15">
        <v>37</v>
      </c>
      <c r="O75" s="3">
        <f t="shared" si="3"/>
        <v>511</v>
      </c>
      <c r="P75" s="12"/>
      <c r="Q75" s="39"/>
    </row>
    <row r="76" spans="1:17" x14ac:dyDescent="0.25">
      <c r="A76" s="35" t="s">
        <v>51</v>
      </c>
      <c r="B76" s="20" t="s">
        <v>2</v>
      </c>
      <c r="C76" s="21">
        <v>609</v>
      </c>
      <c r="D76" s="21">
        <v>513</v>
      </c>
      <c r="E76" s="21">
        <v>315</v>
      </c>
      <c r="F76" s="21">
        <v>381</v>
      </c>
      <c r="G76" s="21">
        <v>474</v>
      </c>
      <c r="H76" s="21">
        <v>348</v>
      </c>
      <c r="I76" s="21">
        <v>240</v>
      </c>
      <c r="J76" s="21">
        <v>249</v>
      </c>
      <c r="K76" s="21">
        <v>288</v>
      </c>
      <c r="L76" s="21">
        <v>318</v>
      </c>
      <c r="M76" s="21">
        <v>450</v>
      </c>
      <c r="N76" s="21">
        <v>327</v>
      </c>
      <c r="O76" s="22">
        <f>SUM(C76:N76)</f>
        <v>4512</v>
      </c>
      <c r="P76" s="12"/>
      <c r="Q76" s="41"/>
    </row>
    <row r="77" spans="1:17" x14ac:dyDescent="0.25">
      <c r="A77" s="36"/>
      <c r="B77" s="19" t="s">
        <v>1</v>
      </c>
      <c r="C77" s="17">
        <v>615</v>
      </c>
      <c r="D77" s="17">
        <v>749</v>
      </c>
      <c r="E77" s="17">
        <v>858</v>
      </c>
      <c r="F77" s="17">
        <v>839</v>
      </c>
      <c r="G77" s="17">
        <v>604</v>
      </c>
      <c r="H77" s="17">
        <v>625</v>
      </c>
      <c r="I77" s="17">
        <v>390</v>
      </c>
      <c r="J77" s="17">
        <v>487</v>
      </c>
      <c r="K77" s="17">
        <v>575</v>
      </c>
      <c r="L77" s="17">
        <v>706</v>
      </c>
      <c r="M77" s="17">
        <v>818</v>
      </c>
      <c r="N77" s="17">
        <v>854</v>
      </c>
      <c r="O77" s="3">
        <f t="shared" ref="O77:O78" si="4">SUM(C77:N77)</f>
        <v>8120</v>
      </c>
      <c r="P77" s="12"/>
      <c r="Q77" s="42"/>
    </row>
    <row r="78" spans="1:17" x14ac:dyDescent="0.25">
      <c r="A78" s="37"/>
      <c r="B78" s="23" t="s">
        <v>3</v>
      </c>
      <c r="C78" s="24">
        <v>219</v>
      </c>
      <c r="D78" s="24">
        <v>219</v>
      </c>
      <c r="E78" s="24">
        <v>232</v>
      </c>
      <c r="F78" s="24">
        <v>168</v>
      </c>
      <c r="G78" s="24">
        <v>400</v>
      </c>
      <c r="H78" s="24">
        <v>155</v>
      </c>
      <c r="I78" s="24">
        <f>65+186</f>
        <v>251</v>
      </c>
      <c r="J78" s="24">
        <f>50+148</f>
        <v>198</v>
      </c>
      <c r="K78" s="24">
        <v>241</v>
      </c>
      <c r="L78" s="24">
        <v>159</v>
      </c>
      <c r="M78" s="24">
        <v>114</v>
      </c>
      <c r="N78" s="24">
        <v>140</v>
      </c>
      <c r="O78" s="25">
        <f t="shared" si="4"/>
        <v>2496</v>
      </c>
      <c r="P78" s="12"/>
      <c r="Q78" s="42"/>
    </row>
    <row r="79" spans="1:17" x14ac:dyDescent="0.25">
      <c r="A79" s="35" t="s">
        <v>54</v>
      </c>
      <c r="B79" s="20" t="s">
        <v>2</v>
      </c>
      <c r="C79" s="21">
        <v>59</v>
      </c>
      <c r="D79" s="21">
        <v>63</v>
      </c>
      <c r="E79" s="21">
        <v>81</v>
      </c>
      <c r="F79" s="21">
        <v>48</v>
      </c>
      <c r="G79" s="21">
        <v>64</v>
      </c>
      <c r="H79" s="21">
        <v>25</v>
      </c>
      <c r="I79" s="21">
        <v>23</v>
      </c>
      <c r="J79" s="21">
        <v>36</v>
      </c>
      <c r="K79" s="21">
        <v>39</v>
      </c>
      <c r="L79" s="21">
        <v>54</v>
      </c>
      <c r="M79" s="21">
        <v>38</v>
      </c>
      <c r="N79" s="21">
        <v>29</v>
      </c>
      <c r="O79" s="22">
        <f>SUM(C79:N79)</f>
        <v>559</v>
      </c>
      <c r="P79" s="12"/>
      <c r="Q79" s="41"/>
    </row>
    <row r="80" spans="1:17" x14ac:dyDescent="0.25">
      <c r="A80" s="36"/>
      <c r="B80" s="19" t="s">
        <v>1</v>
      </c>
      <c r="C80" s="17">
        <v>76</v>
      </c>
      <c r="D80" s="17">
        <v>82</v>
      </c>
      <c r="E80" s="17">
        <v>134</v>
      </c>
      <c r="F80" s="17">
        <v>100</v>
      </c>
      <c r="G80" s="17">
        <v>140</v>
      </c>
      <c r="H80" s="17">
        <v>91</v>
      </c>
      <c r="I80" s="17">
        <v>63</v>
      </c>
      <c r="J80" s="17">
        <v>60</v>
      </c>
      <c r="K80" s="17">
        <v>97</v>
      </c>
      <c r="L80" s="17">
        <v>126</v>
      </c>
      <c r="M80" s="17">
        <v>81</v>
      </c>
      <c r="N80" s="17">
        <v>79</v>
      </c>
      <c r="O80" s="3">
        <f t="shared" ref="O80:O81" si="5">SUM(C80:N80)</f>
        <v>1129</v>
      </c>
      <c r="P80" s="12"/>
      <c r="Q80" s="42"/>
    </row>
    <row r="81" spans="1:17" x14ac:dyDescent="0.25">
      <c r="A81" s="37"/>
      <c r="B81" s="23" t="s">
        <v>3</v>
      </c>
      <c r="C81" s="24">
        <v>69</v>
      </c>
      <c r="D81" s="24">
        <v>54</v>
      </c>
      <c r="E81" s="24">
        <v>16</v>
      </c>
      <c r="F81" s="24">
        <v>38</v>
      </c>
      <c r="G81" s="24">
        <v>64</v>
      </c>
      <c r="H81" s="24">
        <v>14</v>
      </c>
      <c r="I81" s="24">
        <v>7</v>
      </c>
      <c r="J81" s="24">
        <f>18+14</f>
        <v>32</v>
      </c>
      <c r="K81" s="24">
        <v>17</v>
      </c>
      <c r="L81" s="24">
        <v>19</v>
      </c>
      <c r="M81" s="24">
        <v>32</v>
      </c>
      <c r="N81" s="24">
        <v>23</v>
      </c>
      <c r="O81" s="25">
        <f t="shared" si="5"/>
        <v>385</v>
      </c>
      <c r="P81" s="12"/>
      <c r="Q81" s="42"/>
    </row>
    <row r="82" spans="1:17" x14ac:dyDescent="0.25">
      <c r="A82" s="35" t="s">
        <v>55</v>
      </c>
      <c r="B82" s="20" t="s">
        <v>2</v>
      </c>
      <c r="C82" s="21">
        <f>168+3</f>
        <v>171</v>
      </c>
      <c r="D82" s="21">
        <v>136</v>
      </c>
      <c r="E82" s="21">
        <v>98</v>
      </c>
      <c r="F82" s="21">
        <v>86</v>
      </c>
      <c r="G82" s="21">
        <v>106</v>
      </c>
      <c r="H82" s="21">
        <v>112</v>
      </c>
      <c r="I82" s="21">
        <v>64</v>
      </c>
      <c r="J82" s="21">
        <v>54</v>
      </c>
      <c r="K82" s="21">
        <v>60</v>
      </c>
      <c r="L82" s="21">
        <v>56</v>
      </c>
      <c r="M82" s="21">
        <v>80</v>
      </c>
      <c r="N82" s="21">
        <v>106</v>
      </c>
      <c r="O82" s="22">
        <f>SUM(C82:N82)</f>
        <v>1129</v>
      </c>
      <c r="P82" s="12"/>
      <c r="Q82" s="41"/>
    </row>
    <row r="83" spans="1:17" x14ac:dyDescent="0.25">
      <c r="A83" s="36"/>
      <c r="B83" s="19" t="s">
        <v>1</v>
      </c>
      <c r="C83" s="17">
        <v>259</v>
      </c>
      <c r="D83" s="17">
        <v>243</v>
      </c>
      <c r="E83" s="17">
        <v>271</v>
      </c>
      <c r="F83" s="17">
        <v>275</v>
      </c>
      <c r="G83" s="17">
        <v>218</v>
      </c>
      <c r="H83" s="17">
        <v>243</v>
      </c>
      <c r="I83" s="17">
        <v>162</v>
      </c>
      <c r="J83" s="17">
        <v>199</v>
      </c>
      <c r="K83" s="17">
        <v>237</v>
      </c>
      <c r="L83" s="17">
        <v>340</v>
      </c>
      <c r="M83" s="17">
        <v>346</v>
      </c>
      <c r="N83" s="17">
        <v>268</v>
      </c>
      <c r="O83" s="3">
        <f t="shared" ref="O83:O84" si="6">SUM(C83:N83)</f>
        <v>3061</v>
      </c>
      <c r="P83" s="12"/>
      <c r="Q83" s="42"/>
    </row>
    <row r="84" spans="1:17" x14ac:dyDescent="0.25">
      <c r="A84" s="37"/>
      <c r="B84" s="23" t="s">
        <v>3</v>
      </c>
      <c r="C84" s="24">
        <v>131</v>
      </c>
      <c r="D84" s="24">
        <v>192</v>
      </c>
      <c r="E84" s="24">
        <v>169</v>
      </c>
      <c r="F84" s="24">
        <v>216</v>
      </c>
      <c r="G84" s="24">
        <v>108</v>
      </c>
      <c r="H84" s="24">
        <f>49+65</f>
        <v>114</v>
      </c>
      <c r="I84" s="24">
        <f>12+97</f>
        <v>109</v>
      </c>
      <c r="J84" s="24">
        <f>18+30</f>
        <v>48</v>
      </c>
      <c r="K84" s="24">
        <v>97</v>
      </c>
      <c r="L84" s="24">
        <v>51</v>
      </c>
      <c r="M84" s="24">
        <v>130</v>
      </c>
      <c r="N84" s="24">
        <v>149</v>
      </c>
      <c r="O84" s="25">
        <f t="shared" si="6"/>
        <v>1514</v>
      </c>
      <c r="P84" s="12"/>
      <c r="Q84" s="42"/>
    </row>
    <row r="85" spans="1:17" x14ac:dyDescent="0.25">
      <c r="A85" s="35" t="s">
        <v>56</v>
      </c>
      <c r="B85" s="20" t="s">
        <v>2</v>
      </c>
      <c r="C85" s="21">
        <v>23</v>
      </c>
      <c r="D85" s="21">
        <v>53</v>
      </c>
      <c r="E85" s="21">
        <v>101</v>
      </c>
      <c r="F85" s="21">
        <v>44</v>
      </c>
      <c r="G85" s="21">
        <v>18</v>
      </c>
      <c r="H85" s="21">
        <v>33</v>
      </c>
      <c r="I85" s="21">
        <v>15</v>
      </c>
      <c r="J85" s="21">
        <v>17</v>
      </c>
      <c r="K85" s="21">
        <v>22</v>
      </c>
      <c r="L85" s="21">
        <v>26</v>
      </c>
      <c r="M85" s="21">
        <v>24</v>
      </c>
      <c r="N85" s="21">
        <v>31</v>
      </c>
      <c r="O85" s="22">
        <f>SUM(C85:N85)</f>
        <v>407</v>
      </c>
      <c r="P85" s="12"/>
      <c r="Q85" s="41"/>
    </row>
    <row r="86" spans="1:17" x14ac:dyDescent="0.25">
      <c r="A86" s="36"/>
      <c r="B86" s="19" t="s">
        <v>1</v>
      </c>
      <c r="C86" s="17">
        <v>396</v>
      </c>
      <c r="D86" s="17">
        <v>388</v>
      </c>
      <c r="E86" s="17">
        <v>813</v>
      </c>
      <c r="F86" s="17">
        <v>561</v>
      </c>
      <c r="G86" s="17">
        <v>446</v>
      </c>
      <c r="H86" s="17">
        <v>343</v>
      </c>
      <c r="I86" s="17">
        <v>352</v>
      </c>
      <c r="J86" s="17">
        <v>339</v>
      </c>
      <c r="K86" s="17">
        <v>413</v>
      </c>
      <c r="L86" s="17">
        <v>593</v>
      </c>
      <c r="M86" s="17">
        <v>586</v>
      </c>
      <c r="N86" s="17">
        <v>458</v>
      </c>
      <c r="O86" s="3">
        <f t="shared" ref="O86:O87" si="7">SUM(C86:N86)</f>
        <v>5688</v>
      </c>
      <c r="P86" s="12"/>
      <c r="Q86" s="42"/>
    </row>
    <row r="87" spans="1:17" x14ac:dyDescent="0.25">
      <c r="A87" s="37"/>
      <c r="B87" s="23" t="s">
        <v>3</v>
      </c>
      <c r="C87" s="24">
        <v>5</v>
      </c>
      <c r="D87" s="24">
        <v>134</v>
      </c>
      <c r="E87" s="24">
        <v>108</v>
      </c>
      <c r="F87" s="24">
        <v>137</v>
      </c>
      <c r="G87" s="24">
        <f>89+47</f>
        <v>136</v>
      </c>
      <c r="H87" s="24">
        <f>53+16</f>
        <v>69</v>
      </c>
      <c r="I87" s="24">
        <v>62</v>
      </c>
      <c r="J87" s="24">
        <f>61+72</f>
        <v>133</v>
      </c>
      <c r="K87" s="24">
        <v>125</v>
      </c>
      <c r="L87" s="24">
        <v>127</v>
      </c>
      <c r="M87" s="24">
        <v>166</v>
      </c>
      <c r="N87" s="24">
        <v>160</v>
      </c>
      <c r="O87" s="25">
        <f t="shared" si="7"/>
        <v>1362</v>
      </c>
      <c r="P87" s="12"/>
      <c r="Q87" s="42"/>
    </row>
    <row r="88" spans="1:17" x14ac:dyDescent="0.25">
      <c r="A88" s="35" t="s">
        <v>57</v>
      </c>
      <c r="B88" s="20" t="s">
        <v>2</v>
      </c>
      <c r="C88" s="21">
        <v>672</v>
      </c>
      <c r="D88" s="21">
        <v>549</v>
      </c>
      <c r="E88" s="21">
        <v>439</v>
      </c>
      <c r="F88" s="21">
        <v>424</v>
      </c>
      <c r="G88" s="21">
        <v>653</v>
      </c>
      <c r="H88" s="21">
        <v>475</v>
      </c>
      <c r="I88" s="21">
        <v>126</v>
      </c>
      <c r="J88" s="21">
        <v>271</v>
      </c>
      <c r="K88" s="21">
        <v>370</v>
      </c>
      <c r="L88" s="21">
        <v>591</v>
      </c>
      <c r="M88" s="21">
        <v>540</v>
      </c>
      <c r="N88" s="21">
        <v>542</v>
      </c>
      <c r="O88" s="22">
        <f>SUM(C88:N88)</f>
        <v>5652</v>
      </c>
      <c r="P88" s="12"/>
      <c r="Q88" s="41"/>
    </row>
    <row r="89" spans="1:17" x14ac:dyDescent="0.25">
      <c r="A89" s="36"/>
      <c r="B89" s="19" t="s">
        <v>1</v>
      </c>
      <c r="C89" s="17">
        <v>459</v>
      </c>
      <c r="D89" s="17">
        <v>480</v>
      </c>
      <c r="E89" s="17">
        <v>688</v>
      </c>
      <c r="F89" s="17">
        <v>579</v>
      </c>
      <c r="G89" s="17">
        <v>437</v>
      </c>
      <c r="H89" s="17">
        <v>275</v>
      </c>
      <c r="I89" s="17">
        <v>233</v>
      </c>
      <c r="J89" s="17">
        <v>348</v>
      </c>
      <c r="K89" s="17">
        <v>523</v>
      </c>
      <c r="L89" s="17">
        <v>708</v>
      </c>
      <c r="M89" s="17">
        <v>724</v>
      </c>
      <c r="N89" s="17">
        <v>564</v>
      </c>
      <c r="O89" s="3">
        <f t="shared" ref="O89:O90" si="8">SUM(C89:N89)</f>
        <v>6018</v>
      </c>
      <c r="P89" s="12"/>
      <c r="Q89" s="42"/>
    </row>
    <row r="90" spans="1:17" x14ac:dyDescent="0.25">
      <c r="A90" s="37"/>
      <c r="B90" s="23" t="s">
        <v>3</v>
      </c>
      <c r="C90" s="24">
        <v>108</v>
      </c>
      <c r="D90" s="24">
        <v>124</v>
      </c>
      <c r="E90" s="24">
        <v>132</v>
      </c>
      <c r="F90" s="24">
        <v>180</v>
      </c>
      <c r="G90" s="24">
        <f>107+69</f>
        <v>176</v>
      </c>
      <c r="H90" s="24">
        <f>72+26</f>
        <v>98</v>
      </c>
      <c r="I90" s="24">
        <f>63+19</f>
        <v>82</v>
      </c>
      <c r="J90" s="24">
        <f>72+24</f>
        <v>96</v>
      </c>
      <c r="K90" s="24">
        <v>128</v>
      </c>
      <c r="L90" s="24">
        <v>192</v>
      </c>
      <c r="M90" s="24">
        <v>211</v>
      </c>
      <c r="N90" s="24">
        <v>168</v>
      </c>
      <c r="O90" s="25">
        <f t="shared" si="8"/>
        <v>1695</v>
      </c>
      <c r="P90" s="12"/>
      <c r="Q90" s="42"/>
    </row>
    <row r="91" spans="1:17" x14ac:dyDescent="0.25">
      <c r="A91" s="35" t="s">
        <v>58</v>
      </c>
      <c r="B91" s="20" t="s">
        <v>2</v>
      </c>
      <c r="C91" s="21">
        <v>193</v>
      </c>
      <c r="D91" s="21">
        <v>130</v>
      </c>
      <c r="E91" s="21">
        <v>118</v>
      </c>
      <c r="F91" s="21">
        <v>93</v>
      </c>
      <c r="G91" s="21">
        <v>420</v>
      </c>
      <c r="H91" s="21">
        <v>193</v>
      </c>
      <c r="I91" s="21">
        <v>30</v>
      </c>
      <c r="J91" s="21">
        <v>65</v>
      </c>
      <c r="K91" s="21">
        <v>55</v>
      </c>
      <c r="L91" s="21">
        <v>176</v>
      </c>
      <c r="M91" s="21">
        <v>89</v>
      </c>
      <c r="N91" s="21">
        <v>87</v>
      </c>
      <c r="O91" s="22">
        <f>SUM(C91:N91)</f>
        <v>1649</v>
      </c>
      <c r="P91" s="12"/>
      <c r="Q91" s="41"/>
    </row>
    <row r="92" spans="1:17" x14ac:dyDescent="0.25">
      <c r="A92" s="36"/>
      <c r="B92" s="19" t="s">
        <v>1</v>
      </c>
      <c r="C92" s="17">
        <v>41</v>
      </c>
      <c r="D92" s="17">
        <v>65</v>
      </c>
      <c r="E92" s="17">
        <v>90</v>
      </c>
      <c r="F92" s="17">
        <v>82</v>
      </c>
      <c r="G92" s="17">
        <v>65</v>
      </c>
      <c r="H92" s="17">
        <v>45</v>
      </c>
      <c r="I92" s="17">
        <v>36</v>
      </c>
      <c r="J92" s="17">
        <v>12</v>
      </c>
      <c r="K92" s="17">
        <v>59</v>
      </c>
      <c r="L92" s="17">
        <v>54</v>
      </c>
      <c r="M92" s="17">
        <v>82</v>
      </c>
      <c r="N92" s="17">
        <v>40</v>
      </c>
      <c r="O92" s="3">
        <f t="shared" ref="O92:O93" si="9">SUM(C92:N92)</f>
        <v>671</v>
      </c>
      <c r="P92" s="12"/>
      <c r="Q92" s="42"/>
    </row>
    <row r="93" spans="1:17" x14ac:dyDescent="0.25">
      <c r="A93" s="37"/>
      <c r="B93" s="23" t="s">
        <v>3</v>
      </c>
      <c r="C93" s="24">
        <v>37</v>
      </c>
      <c r="D93" s="24">
        <v>79</v>
      </c>
      <c r="E93" s="24">
        <v>27</v>
      </c>
      <c r="F93" s="24">
        <v>15</v>
      </c>
      <c r="G93" s="24">
        <f>18+33</f>
        <v>51</v>
      </c>
      <c r="H93" s="24">
        <f>6+18</f>
        <v>24</v>
      </c>
      <c r="I93" s="24">
        <f>3+19</f>
        <v>22</v>
      </c>
      <c r="J93" s="24">
        <v>34</v>
      </c>
      <c r="K93" s="24">
        <v>30</v>
      </c>
      <c r="L93" s="24">
        <v>54</v>
      </c>
      <c r="M93" s="24">
        <v>76</v>
      </c>
      <c r="N93" s="24">
        <v>100</v>
      </c>
      <c r="O93" s="25">
        <f t="shared" si="9"/>
        <v>549</v>
      </c>
      <c r="P93" s="12"/>
      <c r="Q93" s="42"/>
    </row>
    <row r="94" spans="1:17" x14ac:dyDescent="0.25">
      <c r="A94" s="35" t="s">
        <v>59</v>
      </c>
      <c r="B94" s="20" t="s">
        <v>2</v>
      </c>
      <c r="C94" s="21">
        <v>25</v>
      </c>
      <c r="D94" s="21">
        <v>25</v>
      </c>
      <c r="E94" s="21">
        <v>11</v>
      </c>
      <c r="F94" s="21">
        <v>6</v>
      </c>
      <c r="G94" s="21">
        <v>24</v>
      </c>
      <c r="H94" s="21">
        <v>21</v>
      </c>
      <c r="I94" s="21">
        <v>6</v>
      </c>
      <c r="J94" s="21">
        <v>7</v>
      </c>
      <c r="K94" s="21">
        <v>19</v>
      </c>
      <c r="L94" s="21">
        <v>21</v>
      </c>
      <c r="M94" s="21">
        <v>13</v>
      </c>
      <c r="N94" s="21">
        <v>9</v>
      </c>
      <c r="O94" s="22">
        <f>SUM(C94:N94)</f>
        <v>187</v>
      </c>
      <c r="P94" s="12"/>
      <c r="Q94" s="41"/>
    </row>
    <row r="95" spans="1:17" x14ac:dyDescent="0.25">
      <c r="A95" s="36"/>
      <c r="B95" s="19" t="s">
        <v>1</v>
      </c>
      <c r="C95" s="17">
        <v>13</v>
      </c>
      <c r="D95" s="17">
        <v>7</v>
      </c>
      <c r="E95" s="17">
        <v>16</v>
      </c>
      <c r="F95" s="17">
        <v>4</v>
      </c>
      <c r="G95" s="17">
        <v>30</v>
      </c>
      <c r="H95" s="17">
        <v>8</v>
      </c>
      <c r="I95" s="17">
        <v>7</v>
      </c>
      <c r="J95" s="17">
        <v>1</v>
      </c>
      <c r="K95" s="17">
        <v>9</v>
      </c>
      <c r="L95" s="17">
        <v>2</v>
      </c>
      <c r="M95" s="17">
        <v>6</v>
      </c>
      <c r="N95" s="17">
        <v>14</v>
      </c>
      <c r="O95" s="3">
        <f t="shared" ref="O95:O96" si="10">SUM(C95:N95)</f>
        <v>117</v>
      </c>
      <c r="P95" s="12"/>
      <c r="Q95" s="42"/>
    </row>
    <row r="96" spans="1:17" x14ac:dyDescent="0.25">
      <c r="A96" s="37"/>
      <c r="B96" s="23" t="s">
        <v>3</v>
      </c>
      <c r="C96" s="24">
        <v>0</v>
      </c>
      <c r="D96" s="24">
        <v>1</v>
      </c>
      <c r="E96" s="24">
        <v>14</v>
      </c>
      <c r="F96" s="24">
        <v>73</v>
      </c>
      <c r="G96" s="24">
        <f>33+331</f>
        <v>364</v>
      </c>
      <c r="H96" s="24">
        <f>2+214</f>
        <v>216</v>
      </c>
      <c r="I96" s="24">
        <v>28</v>
      </c>
      <c r="J96" s="24">
        <v>91</v>
      </c>
      <c r="K96" s="24">
        <v>87</v>
      </c>
      <c r="L96" s="24">
        <v>151</v>
      </c>
      <c r="M96" s="24">
        <v>122</v>
      </c>
      <c r="N96" s="24">
        <v>103</v>
      </c>
      <c r="O96" s="25">
        <f t="shared" si="10"/>
        <v>1250</v>
      </c>
      <c r="P96" s="12"/>
      <c r="Q96" s="42"/>
    </row>
    <row r="97" spans="1:17" x14ac:dyDescent="0.25">
      <c r="A97" s="35" t="s">
        <v>60</v>
      </c>
      <c r="B97" s="20" t="s">
        <v>2</v>
      </c>
      <c r="C97" s="21">
        <v>288</v>
      </c>
      <c r="D97" s="21">
        <v>302</v>
      </c>
      <c r="E97" s="21">
        <v>240</v>
      </c>
      <c r="F97" s="21">
        <v>242</v>
      </c>
      <c r="G97" s="21">
        <v>186</v>
      </c>
      <c r="H97" s="21">
        <v>134</v>
      </c>
      <c r="I97" s="21">
        <v>118</v>
      </c>
      <c r="J97" s="21">
        <v>162</v>
      </c>
      <c r="K97" s="21">
        <v>434</v>
      </c>
      <c r="L97" s="21">
        <v>388</v>
      </c>
      <c r="M97" s="21">
        <v>470</v>
      </c>
      <c r="N97" s="21">
        <v>246</v>
      </c>
      <c r="O97" s="22">
        <f>SUM(C97:N97)</f>
        <v>3210</v>
      </c>
      <c r="P97" s="12"/>
      <c r="Q97" s="41"/>
    </row>
    <row r="98" spans="1:17" x14ac:dyDescent="0.25">
      <c r="A98" s="36"/>
      <c r="B98" s="19" t="s">
        <v>1</v>
      </c>
      <c r="C98" s="17">
        <v>739</v>
      </c>
      <c r="D98" s="17">
        <v>856</v>
      </c>
      <c r="E98" s="17">
        <v>1272</v>
      </c>
      <c r="F98" s="17">
        <v>1167</v>
      </c>
      <c r="G98" s="17">
        <v>977</v>
      </c>
      <c r="H98" s="17">
        <v>433</v>
      </c>
      <c r="I98" s="17">
        <v>472</v>
      </c>
      <c r="J98" s="17">
        <v>458</v>
      </c>
      <c r="K98" s="17">
        <v>778</v>
      </c>
      <c r="L98" s="17">
        <v>1137</v>
      </c>
      <c r="M98" s="17">
        <v>1255</v>
      </c>
      <c r="N98" s="17">
        <v>868</v>
      </c>
      <c r="O98" s="3">
        <f t="shared" ref="O98:O99" si="11">SUM(C98:N98)</f>
        <v>10412</v>
      </c>
      <c r="P98" s="12"/>
      <c r="Q98" s="42"/>
    </row>
    <row r="99" spans="1:17" x14ac:dyDescent="0.25">
      <c r="A99" s="37"/>
      <c r="B99" s="23" t="s">
        <v>3</v>
      </c>
      <c r="C99" s="24">
        <v>71</v>
      </c>
      <c r="D99" s="24">
        <v>259</v>
      </c>
      <c r="E99" s="24">
        <v>238</v>
      </c>
      <c r="F99" s="24">
        <v>184</v>
      </c>
      <c r="G99" s="24">
        <f>64+77</f>
        <v>141</v>
      </c>
      <c r="H99" s="24">
        <f>32+24</f>
        <v>56</v>
      </c>
      <c r="I99" s="24">
        <f>30+18</f>
        <v>48</v>
      </c>
      <c r="J99" s="24">
        <f>60+35</f>
        <v>95</v>
      </c>
      <c r="K99" s="24">
        <v>115</v>
      </c>
      <c r="L99" s="24">
        <v>108</v>
      </c>
      <c r="M99" s="24">
        <v>164</v>
      </c>
      <c r="N99" s="24">
        <v>151</v>
      </c>
      <c r="O99" s="25">
        <f t="shared" si="11"/>
        <v>1630</v>
      </c>
      <c r="P99" s="12"/>
      <c r="Q99" s="42"/>
    </row>
    <row r="100" spans="1:17" x14ac:dyDescent="0.25">
      <c r="A100" s="35" t="s">
        <v>61</v>
      </c>
      <c r="B100" s="20" t="s">
        <v>2</v>
      </c>
      <c r="C100" s="21">
        <v>43</v>
      </c>
      <c r="D100" s="21">
        <v>43</v>
      </c>
      <c r="E100" s="21">
        <v>25</v>
      </c>
      <c r="F100" s="21">
        <v>23</v>
      </c>
      <c r="G100" s="21">
        <v>17</v>
      </c>
      <c r="H100" s="21">
        <v>22</v>
      </c>
      <c r="I100" s="21">
        <v>8</v>
      </c>
      <c r="J100" s="21">
        <v>5</v>
      </c>
      <c r="K100" s="21">
        <v>9</v>
      </c>
      <c r="L100" s="21">
        <v>12</v>
      </c>
      <c r="M100" s="21">
        <v>9</v>
      </c>
      <c r="N100" s="21">
        <v>11</v>
      </c>
      <c r="O100" s="22">
        <f>SUM(C100:N100)</f>
        <v>227</v>
      </c>
      <c r="P100" s="12"/>
      <c r="Q100" s="41"/>
    </row>
    <row r="101" spans="1:17" x14ac:dyDescent="0.25">
      <c r="A101" s="36"/>
      <c r="B101" s="19" t="s">
        <v>1</v>
      </c>
      <c r="C101" s="17">
        <v>35</v>
      </c>
      <c r="D101" s="17">
        <v>43</v>
      </c>
      <c r="E101" s="17">
        <v>42</v>
      </c>
      <c r="F101" s="17">
        <v>35</v>
      </c>
      <c r="G101" s="17">
        <v>54</v>
      </c>
      <c r="H101" s="17">
        <v>20</v>
      </c>
      <c r="I101" s="17">
        <v>39</v>
      </c>
      <c r="J101" s="17">
        <v>29</v>
      </c>
      <c r="K101" s="17">
        <v>44</v>
      </c>
      <c r="L101" s="17">
        <v>41</v>
      </c>
      <c r="M101" s="17">
        <v>41</v>
      </c>
      <c r="N101" s="17">
        <v>20</v>
      </c>
      <c r="O101" s="3">
        <f t="shared" ref="O101:O102" si="12">SUM(C101:N101)</f>
        <v>443</v>
      </c>
      <c r="P101" s="12"/>
      <c r="Q101" s="42"/>
    </row>
    <row r="102" spans="1:17" x14ac:dyDescent="0.25">
      <c r="A102" s="37"/>
      <c r="B102" s="23" t="s">
        <v>3</v>
      </c>
      <c r="C102" s="24">
        <v>44</v>
      </c>
      <c r="D102" s="24">
        <v>60</v>
      </c>
      <c r="E102" s="24">
        <v>61</v>
      </c>
      <c r="F102" s="24">
        <v>10</v>
      </c>
      <c r="G102" s="24">
        <f>27+48</f>
        <v>75</v>
      </c>
      <c r="H102" s="24">
        <v>7</v>
      </c>
      <c r="I102" s="24">
        <v>46</v>
      </c>
      <c r="J102" s="24">
        <f>47+15</f>
        <v>62</v>
      </c>
      <c r="K102" s="24">
        <v>74</v>
      </c>
      <c r="L102" s="24">
        <v>28</v>
      </c>
      <c r="M102" s="24">
        <v>40</v>
      </c>
      <c r="N102" s="24">
        <v>61</v>
      </c>
      <c r="O102" s="25">
        <f t="shared" si="12"/>
        <v>568</v>
      </c>
      <c r="P102" s="12"/>
      <c r="Q102" s="42"/>
    </row>
    <row r="103" spans="1:17" x14ac:dyDescent="0.25">
      <c r="A103" s="35" t="s">
        <v>62</v>
      </c>
      <c r="B103" s="20" t="s">
        <v>2</v>
      </c>
      <c r="C103" s="21">
        <v>601</v>
      </c>
      <c r="D103" s="21">
        <v>435</v>
      </c>
      <c r="E103" s="21">
        <v>240</v>
      </c>
      <c r="F103" s="21">
        <v>201</v>
      </c>
      <c r="G103" s="21">
        <v>307</v>
      </c>
      <c r="H103" s="21">
        <v>288</v>
      </c>
      <c r="I103" s="21">
        <v>70</v>
      </c>
      <c r="J103" s="21">
        <v>69</v>
      </c>
      <c r="K103" s="21">
        <v>89</v>
      </c>
      <c r="L103" s="21">
        <v>166</v>
      </c>
      <c r="M103" s="21">
        <v>175</v>
      </c>
      <c r="N103" s="21">
        <v>168</v>
      </c>
      <c r="O103" s="22">
        <f>SUM(C103:N103)</f>
        <v>2809</v>
      </c>
      <c r="P103" s="12"/>
      <c r="Q103" s="41"/>
    </row>
    <row r="104" spans="1:17" x14ac:dyDescent="0.25">
      <c r="A104" s="36"/>
      <c r="B104" s="19" t="s">
        <v>1</v>
      </c>
      <c r="C104" s="17">
        <v>2096</v>
      </c>
      <c r="D104" s="17">
        <v>746</v>
      </c>
      <c r="E104" s="17">
        <v>444</v>
      </c>
      <c r="F104" s="17">
        <v>476</v>
      </c>
      <c r="G104" s="17">
        <v>591</v>
      </c>
      <c r="H104" s="17">
        <v>482</v>
      </c>
      <c r="I104" s="17">
        <v>398</v>
      </c>
      <c r="J104" s="17">
        <v>336</v>
      </c>
      <c r="K104" s="17">
        <v>349</v>
      </c>
      <c r="L104" s="17">
        <v>638</v>
      </c>
      <c r="M104" s="17">
        <v>864</v>
      </c>
      <c r="N104" s="17">
        <v>1094</v>
      </c>
      <c r="O104" s="3">
        <f t="shared" ref="O104:O105" si="13">SUM(C104:N104)</f>
        <v>8514</v>
      </c>
      <c r="P104" s="12"/>
      <c r="Q104" s="42"/>
    </row>
    <row r="105" spans="1:17" x14ac:dyDescent="0.25">
      <c r="A105" s="37"/>
      <c r="B105" s="23" t="s">
        <v>3</v>
      </c>
      <c r="C105" s="24">
        <v>226</v>
      </c>
      <c r="D105" s="24">
        <v>92</v>
      </c>
      <c r="E105" s="24">
        <v>153</v>
      </c>
      <c r="F105" s="24">
        <v>123</v>
      </c>
      <c r="G105" s="24">
        <f>208+241</f>
        <v>449</v>
      </c>
      <c r="H105" s="24">
        <f>241+187</f>
        <v>428</v>
      </c>
      <c r="I105" s="24">
        <f>193+202</f>
        <v>395</v>
      </c>
      <c r="J105" s="24">
        <f>257+201</f>
        <v>458</v>
      </c>
      <c r="K105" s="24">
        <v>420</v>
      </c>
      <c r="L105" s="24">
        <v>1069</v>
      </c>
      <c r="M105" s="24">
        <v>1304</v>
      </c>
      <c r="N105" s="24">
        <v>1364</v>
      </c>
      <c r="O105" s="25">
        <f t="shared" si="13"/>
        <v>6481</v>
      </c>
      <c r="P105" s="12"/>
      <c r="Q105" s="42"/>
    </row>
    <row r="106" spans="1:17" x14ac:dyDescent="0.25">
      <c r="A106" s="35" t="s">
        <v>63</v>
      </c>
      <c r="B106" s="20" t="s">
        <v>2</v>
      </c>
      <c r="C106" s="21">
        <v>88</v>
      </c>
      <c r="D106" s="21">
        <v>66</v>
      </c>
      <c r="E106" s="21">
        <v>80</v>
      </c>
      <c r="F106" s="21">
        <v>24</v>
      </c>
      <c r="G106" s="21">
        <v>56</v>
      </c>
      <c r="H106" s="21">
        <v>29</v>
      </c>
      <c r="I106" s="21">
        <v>22</v>
      </c>
      <c r="J106" s="21">
        <v>19</v>
      </c>
      <c r="K106" s="21">
        <v>22</v>
      </c>
      <c r="L106" s="21">
        <v>49</v>
      </c>
      <c r="M106" s="21">
        <v>37</v>
      </c>
      <c r="N106" s="21">
        <v>38</v>
      </c>
      <c r="O106" s="22">
        <f>SUM(C106:N106)</f>
        <v>530</v>
      </c>
      <c r="P106" s="12"/>
      <c r="Q106" s="41"/>
    </row>
    <row r="107" spans="1:17" x14ac:dyDescent="0.25">
      <c r="A107" s="36"/>
      <c r="B107" s="19" t="s">
        <v>1</v>
      </c>
      <c r="C107" s="17">
        <v>271</v>
      </c>
      <c r="D107" s="17">
        <v>225</v>
      </c>
      <c r="E107" s="17">
        <v>274</v>
      </c>
      <c r="F107" s="17">
        <v>226</v>
      </c>
      <c r="G107" s="17">
        <v>270</v>
      </c>
      <c r="H107" s="17">
        <v>121</v>
      </c>
      <c r="I107" s="17">
        <v>146</v>
      </c>
      <c r="J107" s="17">
        <v>125</v>
      </c>
      <c r="K107" s="17">
        <v>208</v>
      </c>
      <c r="L107" s="17">
        <v>289</v>
      </c>
      <c r="M107" s="17">
        <v>257</v>
      </c>
      <c r="N107" s="17">
        <v>215</v>
      </c>
      <c r="O107" s="3">
        <f t="shared" ref="O107:O108" si="14">SUM(C107:N107)</f>
        <v>2627</v>
      </c>
      <c r="P107" s="12"/>
      <c r="Q107" s="42"/>
    </row>
    <row r="108" spans="1:17" x14ac:dyDescent="0.25">
      <c r="A108" s="37"/>
      <c r="B108" s="23" t="s">
        <v>3</v>
      </c>
      <c r="C108" s="24">
        <v>71</v>
      </c>
      <c r="D108" s="24">
        <v>113</v>
      </c>
      <c r="E108" s="24">
        <v>146</v>
      </c>
      <c r="F108" s="24">
        <v>94</v>
      </c>
      <c r="G108" s="24">
        <f>61+92</f>
        <v>153</v>
      </c>
      <c r="H108" s="24">
        <f>15+23</f>
        <v>38</v>
      </c>
      <c r="I108" s="24">
        <f>41+19</f>
        <v>60</v>
      </c>
      <c r="J108" s="24">
        <f>69+18</f>
        <v>87</v>
      </c>
      <c r="K108" s="24">
        <v>71</v>
      </c>
      <c r="L108" s="24">
        <v>36</v>
      </c>
      <c r="M108" s="24">
        <v>45</v>
      </c>
      <c r="N108" s="24">
        <v>74</v>
      </c>
      <c r="O108" s="25">
        <f t="shared" si="14"/>
        <v>988</v>
      </c>
      <c r="P108" s="12"/>
      <c r="Q108" s="42"/>
    </row>
    <row r="109" spans="1:17" x14ac:dyDescent="0.25">
      <c r="A109" s="35" t="s">
        <v>64</v>
      </c>
      <c r="B109" s="20" t="s">
        <v>2</v>
      </c>
      <c r="C109" s="21">
        <v>47</v>
      </c>
      <c r="D109" s="21">
        <v>32</v>
      </c>
      <c r="E109" s="21">
        <v>19</v>
      </c>
      <c r="F109" s="21">
        <v>18</v>
      </c>
      <c r="G109" s="21">
        <v>19</v>
      </c>
      <c r="H109" s="21">
        <v>29</v>
      </c>
      <c r="I109" s="21">
        <v>9</v>
      </c>
      <c r="J109" s="21">
        <v>16</v>
      </c>
      <c r="K109" s="21">
        <v>17</v>
      </c>
      <c r="L109" s="21">
        <v>17</v>
      </c>
      <c r="M109" s="21">
        <v>23</v>
      </c>
      <c r="N109" s="21">
        <v>27</v>
      </c>
      <c r="O109" s="22">
        <f>SUM(C109:N109)</f>
        <v>273</v>
      </c>
      <c r="P109" s="12"/>
      <c r="Q109" s="41"/>
    </row>
    <row r="110" spans="1:17" x14ac:dyDescent="0.25">
      <c r="A110" s="36"/>
      <c r="B110" s="19" t="s">
        <v>1</v>
      </c>
      <c r="C110" s="17">
        <v>192</v>
      </c>
      <c r="D110" s="17">
        <v>220</v>
      </c>
      <c r="E110" s="17">
        <v>334</v>
      </c>
      <c r="F110" s="17">
        <v>337</v>
      </c>
      <c r="G110" s="17">
        <v>324</v>
      </c>
      <c r="H110" s="17">
        <v>149</v>
      </c>
      <c r="I110" s="17">
        <v>147</v>
      </c>
      <c r="J110" s="17">
        <v>101</v>
      </c>
      <c r="K110" s="17">
        <v>242</v>
      </c>
      <c r="L110" s="17">
        <v>435</v>
      </c>
      <c r="M110" s="17">
        <v>418</v>
      </c>
      <c r="N110" s="17">
        <v>259</v>
      </c>
      <c r="O110" s="3">
        <f t="shared" ref="O110:O111" si="15">SUM(C110:N110)</f>
        <v>3158</v>
      </c>
      <c r="P110" s="12"/>
      <c r="Q110" s="42"/>
    </row>
    <row r="111" spans="1:17" x14ac:dyDescent="0.25">
      <c r="A111" s="37"/>
      <c r="B111" s="23" t="s">
        <v>3</v>
      </c>
      <c r="C111" s="24">
        <v>13</v>
      </c>
      <c r="D111" s="24">
        <v>66</v>
      </c>
      <c r="E111" s="24">
        <v>42</v>
      </c>
      <c r="F111" s="24">
        <v>31</v>
      </c>
      <c r="G111" s="24">
        <f>34+21</f>
        <v>55</v>
      </c>
      <c r="H111" s="24">
        <f>14+22</f>
        <v>36</v>
      </c>
      <c r="I111" s="24">
        <v>27</v>
      </c>
      <c r="J111" s="24">
        <v>27</v>
      </c>
      <c r="K111" s="24">
        <v>26</v>
      </c>
      <c r="L111" s="24">
        <v>31</v>
      </c>
      <c r="M111" s="24">
        <v>48</v>
      </c>
      <c r="N111" s="24">
        <v>62</v>
      </c>
      <c r="O111" s="25">
        <f t="shared" si="15"/>
        <v>464</v>
      </c>
      <c r="P111" s="12"/>
      <c r="Q111" s="42"/>
    </row>
    <row r="112" spans="1:17" x14ac:dyDescent="0.25">
      <c r="A112" s="35" t="s">
        <v>65</v>
      </c>
      <c r="B112" s="20" t="s">
        <v>2</v>
      </c>
      <c r="C112" s="21">
        <v>49</v>
      </c>
      <c r="D112" s="21">
        <v>53</v>
      </c>
      <c r="E112" s="21">
        <v>36</v>
      </c>
      <c r="F112" s="21">
        <v>18</v>
      </c>
      <c r="G112" s="21">
        <v>16</v>
      </c>
      <c r="H112" s="21">
        <v>22</v>
      </c>
      <c r="I112" s="21">
        <v>18</v>
      </c>
      <c r="J112" s="21">
        <v>16</v>
      </c>
      <c r="K112" s="21">
        <v>20</v>
      </c>
      <c r="L112" s="21">
        <v>43</v>
      </c>
      <c r="M112" s="21">
        <v>23</v>
      </c>
      <c r="N112" s="21">
        <v>18</v>
      </c>
      <c r="O112" s="22">
        <f>SUM(C112:N112)</f>
        <v>332</v>
      </c>
      <c r="Q112" s="41"/>
    </row>
    <row r="113" spans="1:17" x14ac:dyDescent="0.25">
      <c r="A113" s="36"/>
      <c r="B113" s="19" t="s">
        <v>1</v>
      </c>
      <c r="C113" s="17">
        <v>33</v>
      </c>
      <c r="D113" s="17">
        <v>11</v>
      </c>
      <c r="E113" s="17">
        <v>30</v>
      </c>
      <c r="F113" s="17">
        <v>17</v>
      </c>
      <c r="G113" s="17">
        <v>39</v>
      </c>
      <c r="H113" s="17">
        <v>4</v>
      </c>
      <c r="I113" s="17">
        <v>12</v>
      </c>
      <c r="J113" s="17">
        <v>3</v>
      </c>
      <c r="K113" s="17">
        <v>18</v>
      </c>
      <c r="L113" s="17">
        <v>23</v>
      </c>
      <c r="M113" s="17">
        <v>25</v>
      </c>
      <c r="N113" s="17">
        <v>15</v>
      </c>
      <c r="O113" s="3">
        <f t="shared" ref="O113:O114" si="16">SUM(C113:N113)</f>
        <v>230</v>
      </c>
      <c r="Q113" s="42"/>
    </row>
    <row r="114" spans="1:17" x14ac:dyDescent="0.25">
      <c r="A114" s="37"/>
      <c r="B114" s="23" t="s">
        <v>3</v>
      </c>
      <c r="C114" s="24">
        <v>7</v>
      </c>
      <c r="D114" s="24">
        <v>2</v>
      </c>
      <c r="E114" s="24">
        <v>40</v>
      </c>
      <c r="F114" s="24">
        <v>25</v>
      </c>
      <c r="G114" s="24">
        <f>21+24</f>
        <v>45</v>
      </c>
      <c r="H114" s="24">
        <v>3</v>
      </c>
      <c r="I114" s="24">
        <v>8</v>
      </c>
      <c r="J114" s="24">
        <f>31+23</f>
        <v>54</v>
      </c>
      <c r="K114" s="24">
        <v>4</v>
      </c>
      <c r="L114" s="24">
        <v>2</v>
      </c>
      <c r="M114" s="24">
        <v>17</v>
      </c>
      <c r="N114" s="24">
        <v>60</v>
      </c>
      <c r="O114" s="25">
        <f t="shared" si="16"/>
        <v>267</v>
      </c>
      <c r="Q114" s="42"/>
    </row>
    <row r="115" spans="1:17" x14ac:dyDescent="0.25">
      <c r="A115" s="35" t="s">
        <v>66</v>
      </c>
      <c r="B115" s="20" t="s">
        <v>2</v>
      </c>
      <c r="C115" s="21">
        <v>20</v>
      </c>
      <c r="D115" s="21">
        <v>15</v>
      </c>
      <c r="E115" s="21">
        <v>13</v>
      </c>
      <c r="F115" s="21">
        <v>14</v>
      </c>
      <c r="G115" s="21">
        <v>13</v>
      </c>
      <c r="H115" s="21">
        <v>19</v>
      </c>
      <c r="I115" s="21">
        <v>5</v>
      </c>
      <c r="J115" s="21">
        <v>16</v>
      </c>
      <c r="K115" s="21">
        <v>16</v>
      </c>
      <c r="L115" s="21">
        <v>23</v>
      </c>
      <c r="M115" s="21">
        <v>10</v>
      </c>
      <c r="N115" s="21">
        <v>18</v>
      </c>
      <c r="O115" s="22">
        <f>SUM(C115:N115)</f>
        <v>182</v>
      </c>
      <c r="Q115" s="41"/>
    </row>
    <row r="116" spans="1:17" x14ac:dyDescent="0.25">
      <c r="A116" s="36"/>
      <c r="B116" s="19" t="s">
        <v>1</v>
      </c>
      <c r="C116" s="17">
        <v>84</v>
      </c>
      <c r="D116" s="17">
        <v>108</v>
      </c>
      <c r="E116" s="17">
        <v>157</v>
      </c>
      <c r="F116" s="17">
        <v>153</v>
      </c>
      <c r="G116" s="17">
        <v>101</v>
      </c>
      <c r="H116" s="17">
        <v>56</v>
      </c>
      <c r="I116" s="17">
        <v>66</v>
      </c>
      <c r="J116" s="17">
        <v>49</v>
      </c>
      <c r="K116" s="17">
        <v>93</v>
      </c>
      <c r="L116" s="17">
        <v>117</v>
      </c>
      <c r="M116" s="17">
        <v>120</v>
      </c>
      <c r="N116" s="17">
        <v>121</v>
      </c>
      <c r="O116" s="3">
        <f t="shared" ref="O116:O117" si="17">SUM(C116:N116)</f>
        <v>1225</v>
      </c>
      <c r="Q116" s="42"/>
    </row>
    <row r="117" spans="1:17" x14ac:dyDescent="0.25">
      <c r="A117" s="37"/>
      <c r="B117" s="23" t="s">
        <v>3</v>
      </c>
      <c r="C117" s="24">
        <v>108</v>
      </c>
      <c r="D117" s="24">
        <v>121</v>
      </c>
      <c r="E117" s="24">
        <v>107</v>
      </c>
      <c r="F117" s="24">
        <v>57</v>
      </c>
      <c r="G117" s="24">
        <v>131</v>
      </c>
      <c r="H117" s="24">
        <v>32</v>
      </c>
      <c r="I117" s="24">
        <v>29</v>
      </c>
      <c r="J117" s="24">
        <v>59</v>
      </c>
      <c r="K117" s="24">
        <v>48</v>
      </c>
      <c r="L117" s="24">
        <v>39</v>
      </c>
      <c r="M117" s="24">
        <v>133</v>
      </c>
      <c r="N117" s="24">
        <v>61</v>
      </c>
      <c r="O117" s="25">
        <f t="shared" si="17"/>
        <v>925</v>
      </c>
      <c r="Q117" s="42"/>
    </row>
    <row r="118" spans="1:17" x14ac:dyDescent="0.25">
      <c r="A118" s="35" t="s">
        <v>69</v>
      </c>
      <c r="B118" s="20" t="s">
        <v>2</v>
      </c>
      <c r="C118" s="21">
        <v>154</v>
      </c>
      <c r="D118" s="21">
        <v>170</v>
      </c>
      <c r="E118" s="21">
        <v>119</v>
      </c>
      <c r="F118" s="21">
        <v>55</v>
      </c>
      <c r="G118" s="21">
        <v>69</v>
      </c>
      <c r="H118" s="21">
        <v>142</v>
      </c>
      <c r="I118" s="21">
        <v>80</v>
      </c>
      <c r="J118" s="21">
        <v>28</v>
      </c>
      <c r="K118" s="21">
        <v>65</v>
      </c>
      <c r="L118" s="21">
        <v>167</v>
      </c>
      <c r="M118" s="21">
        <v>166</v>
      </c>
      <c r="N118" s="21">
        <v>117</v>
      </c>
      <c r="O118" s="22">
        <f>SUM(C118:N118)</f>
        <v>1332</v>
      </c>
      <c r="Q118" s="41"/>
    </row>
    <row r="119" spans="1:17" x14ac:dyDescent="0.25">
      <c r="A119" s="36"/>
      <c r="B119" s="19" t="s">
        <v>1</v>
      </c>
      <c r="C119" s="17">
        <v>59</v>
      </c>
      <c r="D119" s="17">
        <v>92</v>
      </c>
      <c r="E119" s="17">
        <v>71</v>
      </c>
      <c r="F119" s="17">
        <v>63</v>
      </c>
      <c r="G119" s="17">
        <v>50</v>
      </c>
      <c r="H119" s="17">
        <v>58</v>
      </c>
      <c r="I119" s="17">
        <v>70</v>
      </c>
      <c r="J119" s="17">
        <v>61</v>
      </c>
      <c r="K119" s="17">
        <v>78</v>
      </c>
      <c r="L119" s="17">
        <v>154</v>
      </c>
      <c r="M119" s="17">
        <v>96</v>
      </c>
      <c r="N119" s="17">
        <v>73</v>
      </c>
      <c r="O119" s="3">
        <f t="shared" ref="O119:O120" si="18">SUM(C119:N119)</f>
        <v>925</v>
      </c>
      <c r="Q119" s="42"/>
    </row>
    <row r="120" spans="1:17" x14ac:dyDescent="0.25">
      <c r="A120" s="37"/>
      <c r="B120" s="23" t="s">
        <v>3</v>
      </c>
      <c r="C120" s="24">
        <v>5</v>
      </c>
      <c r="D120" s="24">
        <v>10</v>
      </c>
      <c r="E120" s="24">
        <v>44</v>
      </c>
      <c r="F120" s="24">
        <v>78</v>
      </c>
      <c r="G120" s="24">
        <v>41</v>
      </c>
      <c r="H120" s="24">
        <v>11</v>
      </c>
      <c r="I120" s="24">
        <v>47</v>
      </c>
      <c r="J120" s="24">
        <f>16+27</f>
        <v>43</v>
      </c>
      <c r="K120" s="24">
        <v>16</v>
      </c>
      <c r="L120" s="24">
        <v>33</v>
      </c>
      <c r="M120" s="24">
        <v>33</v>
      </c>
      <c r="N120" s="24">
        <v>32</v>
      </c>
      <c r="O120" s="25">
        <f t="shared" si="18"/>
        <v>393</v>
      </c>
      <c r="Q120" s="42"/>
    </row>
    <row r="121" spans="1:17" x14ac:dyDescent="0.25">
      <c r="A121" s="35" t="s">
        <v>68</v>
      </c>
      <c r="B121" s="20" t="s">
        <v>2</v>
      </c>
      <c r="C121" s="21">
        <v>57</v>
      </c>
      <c r="D121" s="21">
        <v>41</v>
      </c>
      <c r="E121" s="21">
        <v>34</v>
      </c>
      <c r="F121" s="21">
        <v>43</v>
      </c>
      <c r="G121" s="21">
        <v>32</v>
      </c>
      <c r="H121" s="21">
        <v>26</v>
      </c>
      <c r="I121" s="21">
        <v>22</v>
      </c>
      <c r="J121" s="21">
        <v>40</v>
      </c>
      <c r="K121" s="21">
        <v>40</v>
      </c>
      <c r="L121" s="21">
        <v>37</v>
      </c>
      <c r="M121" s="21">
        <v>49</v>
      </c>
      <c r="N121" s="21">
        <v>45</v>
      </c>
      <c r="O121" s="22">
        <f>SUM(C121:N121)</f>
        <v>466</v>
      </c>
      <c r="Q121" s="41"/>
    </row>
    <row r="122" spans="1:17" x14ac:dyDescent="0.25">
      <c r="A122" s="36"/>
      <c r="B122" s="19" t="s">
        <v>1</v>
      </c>
      <c r="C122" s="17">
        <v>120</v>
      </c>
      <c r="D122" s="17">
        <v>110</v>
      </c>
      <c r="E122" s="17">
        <v>175</v>
      </c>
      <c r="F122" s="17">
        <v>135</v>
      </c>
      <c r="G122" s="17">
        <v>134</v>
      </c>
      <c r="H122" s="17">
        <v>51</v>
      </c>
      <c r="I122" s="17">
        <v>79</v>
      </c>
      <c r="J122" s="17">
        <v>67</v>
      </c>
      <c r="K122" s="17">
        <v>57</v>
      </c>
      <c r="L122" s="17">
        <v>131</v>
      </c>
      <c r="M122" s="17">
        <v>166</v>
      </c>
      <c r="N122" s="17">
        <v>138</v>
      </c>
      <c r="O122" s="3">
        <f t="shared" ref="O122:O123" si="19">SUM(C122:N122)</f>
        <v>1363</v>
      </c>
      <c r="Q122" s="42"/>
    </row>
    <row r="123" spans="1:17" x14ac:dyDescent="0.25">
      <c r="A123" s="37"/>
      <c r="B123" s="23" t="s">
        <v>3</v>
      </c>
      <c r="C123" s="24">
        <v>35</v>
      </c>
      <c r="D123" s="24">
        <v>12</v>
      </c>
      <c r="E123" s="24">
        <v>5</v>
      </c>
      <c r="F123" s="24">
        <v>53</v>
      </c>
      <c r="G123" s="24">
        <f>28+41</f>
        <v>69</v>
      </c>
      <c r="H123" s="24">
        <f>17+43</f>
        <v>60</v>
      </c>
      <c r="I123" s="24">
        <f>63+21</f>
        <v>84</v>
      </c>
      <c r="J123" s="24">
        <f>94+36</f>
        <v>130</v>
      </c>
      <c r="K123" s="24">
        <v>89</v>
      </c>
      <c r="L123" s="24">
        <v>177</v>
      </c>
      <c r="M123" s="24">
        <v>129</v>
      </c>
      <c r="N123" s="24">
        <v>94</v>
      </c>
      <c r="O123" s="25">
        <f t="shared" si="19"/>
        <v>937</v>
      </c>
      <c r="Q123" s="42"/>
    </row>
    <row r="124" spans="1:17" x14ac:dyDescent="0.25">
      <c r="A124" s="35" t="s">
        <v>70</v>
      </c>
      <c r="B124" s="20" t="s">
        <v>2</v>
      </c>
      <c r="C124" s="21">
        <v>58</v>
      </c>
      <c r="D124" s="21">
        <v>31</v>
      </c>
      <c r="E124" s="21">
        <v>30</v>
      </c>
      <c r="F124" s="21">
        <v>15</v>
      </c>
      <c r="G124" s="21">
        <v>23</v>
      </c>
      <c r="H124" s="21">
        <v>16</v>
      </c>
      <c r="I124" s="21">
        <v>16</v>
      </c>
      <c r="J124" s="21">
        <v>9</v>
      </c>
      <c r="K124" s="21">
        <v>27</v>
      </c>
      <c r="L124" s="21">
        <v>40</v>
      </c>
      <c r="M124" s="21">
        <v>17</v>
      </c>
      <c r="N124" s="21">
        <v>20</v>
      </c>
      <c r="O124" s="22">
        <f>SUM(C124:N124)</f>
        <v>302</v>
      </c>
      <c r="Q124" s="41"/>
    </row>
    <row r="125" spans="1:17" x14ac:dyDescent="0.25">
      <c r="A125" s="36"/>
      <c r="B125" s="19" t="s">
        <v>1</v>
      </c>
      <c r="C125" s="17">
        <v>53</v>
      </c>
      <c r="D125" s="17">
        <v>22</v>
      </c>
      <c r="E125" s="17">
        <v>26</v>
      </c>
      <c r="F125" s="17">
        <v>31</v>
      </c>
      <c r="G125" s="17">
        <v>30</v>
      </c>
      <c r="H125" s="17">
        <v>24</v>
      </c>
      <c r="I125" s="17">
        <v>25</v>
      </c>
      <c r="J125" s="17">
        <v>17</v>
      </c>
      <c r="K125" s="17">
        <v>14</v>
      </c>
      <c r="L125" s="17">
        <v>17</v>
      </c>
      <c r="M125" s="17">
        <v>32</v>
      </c>
      <c r="N125" s="17">
        <v>12</v>
      </c>
      <c r="O125" s="3">
        <f t="shared" ref="O125:O126" si="20">SUM(C125:N125)</f>
        <v>303</v>
      </c>
      <c r="Q125" s="42"/>
    </row>
    <row r="126" spans="1:17" x14ac:dyDescent="0.25">
      <c r="A126" s="37"/>
      <c r="B126" s="23" t="s">
        <v>3</v>
      </c>
      <c r="C126" s="24">
        <v>2</v>
      </c>
      <c r="D126" s="24">
        <v>29</v>
      </c>
      <c r="E126" s="24">
        <v>20</v>
      </c>
      <c r="F126" s="24">
        <v>10</v>
      </c>
      <c r="G126" s="24">
        <v>56</v>
      </c>
      <c r="H126" s="24">
        <v>7</v>
      </c>
      <c r="I126" s="24">
        <v>28</v>
      </c>
      <c r="J126" s="24">
        <v>32</v>
      </c>
      <c r="K126" s="24">
        <v>17</v>
      </c>
      <c r="L126" s="24">
        <v>6</v>
      </c>
      <c r="M126" s="24">
        <v>11</v>
      </c>
      <c r="N126" s="24">
        <v>18</v>
      </c>
      <c r="O126" s="25">
        <f t="shared" si="20"/>
        <v>236</v>
      </c>
      <c r="Q126" s="42"/>
    </row>
    <row r="127" spans="1:17" x14ac:dyDescent="0.25">
      <c r="A127" s="35" t="s">
        <v>71</v>
      </c>
      <c r="B127" s="20" t="s">
        <v>2</v>
      </c>
      <c r="C127" s="21">
        <v>40</v>
      </c>
      <c r="D127" s="21">
        <v>24</v>
      </c>
      <c r="E127" s="21">
        <v>45</v>
      </c>
      <c r="F127" s="21">
        <v>31</v>
      </c>
      <c r="G127" s="21">
        <v>39</v>
      </c>
      <c r="H127" s="21">
        <v>32</v>
      </c>
      <c r="I127" s="21">
        <v>12</v>
      </c>
      <c r="J127" s="21">
        <v>14</v>
      </c>
      <c r="K127" s="21">
        <v>13</v>
      </c>
      <c r="L127" s="21">
        <v>30</v>
      </c>
      <c r="M127" s="21">
        <v>16</v>
      </c>
      <c r="N127" s="21">
        <v>18</v>
      </c>
      <c r="O127" s="22">
        <f>SUM(C127:N127)</f>
        <v>314</v>
      </c>
      <c r="Q127" s="41"/>
    </row>
    <row r="128" spans="1:17" x14ac:dyDescent="0.25">
      <c r="A128" s="36"/>
      <c r="B128" s="19" t="s">
        <v>1</v>
      </c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3">
        <f t="shared" ref="O128:O129" si="21">SUM(C128:N128)</f>
        <v>0</v>
      </c>
      <c r="Q128" s="42"/>
    </row>
    <row r="129" spans="1:17" x14ac:dyDescent="0.25">
      <c r="A129" s="37"/>
      <c r="B129" s="23" t="s">
        <v>3</v>
      </c>
      <c r="C129" s="24">
        <v>28</v>
      </c>
      <c r="D129" s="24">
        <v>57</v>
      </c>
      <c r="E129" s="24">
        <v>20</v>
      </c>
      <c r="F129" s="24">
        <v>132</v>
      </c>
      <c r="G129" s="24">
        <f>140+111</f>
        <v>251</v>
      </c>
      <c r="H129" s="24">
        <f>57+23</f>
        <v>80</v>
      </c>
      <c r="I129" s="24">
        <f>99+96</f>
        <v>195</v>
      </c>
      <c r="J129" s="24">
        <f>140+85</f>
        <v>225</v>
      </c>
      <c r="K129" s="24">
        <v>54</v>
      </c>
      <c r="L129" s="24">
        <v>176</v>
      </c>
      <c r="M129" s="24">
        <v>165</v>
      </c>
      <c r="N129" s="24">
        <v>101</v>
      </c>
      <c r="O129" s="25">
        <f t="shared" si="21"/>
        <v>1484</v>
      </c>
      <c r="Q129" s="42"/>
    </row>
    <row r="130" spans="1:17" x14ac:dyDescent="0.25">
      <c r="A130" s="35" t="s">
        <v>72</v>
      </c>
      <c r="B130" s="20" t="s">
        <v>2</v>
      </c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2">
        <f>SUM(C130:N130)</f>
        <v>0</v>
      </c>
      <c r="Q130" s="41"/>
    </row>
    <row r="131" spans="1:17" x14ac:dyDescent="0.25">
      <c r="A131" s="36"/>
      <c r="B131" s="19" t="s">
        <v>1</v>
      </c>
      <c r="C131" s="17">
        <v>64</v>
      </c>
      <c r="D131" s="17">
        <v>37</v>
      </c>
      <c r="E131" s="17">
        <v>103</v>
      </c>
      <c r="F131" s="17">
        <v>46</v>
      </c>
      <c r="G131" s="17">
        <v>50</v>
      </c>
      <c r="H131" s="17">
        <v>58</v>
      </c>
      <c r="I131" s="17">
        <v>26</v>
      </c>
      <c r="J131" s="17">
        <v>37</v>
      </c>
      <c r="K131" s="17">
        <v>28</v>
      </c>
      <c r="L131" s="17">
        <v>61</v>
      </c>
      <c r="M131" s="17">
        <v>58</v>
      </c>
      <c r="N131" s="17">
        <v>31</v>
      </c>
      <c r="O131" s="3">
        <f t="shared" ref="O131:O132" si="22">SUM(C131:N131)</f>
        <v>599</v>
      </c>
      <c r="Q131" s="42"/>
    </row>
    <row r="132" spans="1:17" x14ac:dyDescent="0.25">
      <c r="A132" s="37"/>
      <c r="B132" s="23" t="s">
        <v>3</v>
      </c>
      <c r="C132" s="24">
        <v>1</v>
      </c>
      <c r="D132" s="24">
        <v>27</v>
      </c>
      <c r="E132" s="24">
        <v>70</v>
      </c>
      <c r="F132" s="24">
        <v>38</v>
      </c>
      <c r="G132" s="24">
        <v>46</v>
      </c>
      <c r="H132" s="24">
        <v>3</v>
      </c>
      <c r="I132" s="24">
        <v>69</v>
      </c>
      <c r="J132" s="24">
        <v>50</v>
      </c>
      <c r="K132" s="24">
        <v>22</v>
      </c>
      <c r="L132" s="24">
        <v>4</v>
      </c>
      <c r="M132" s="24">
        <v>8</v>
      </c>
      <c r="N132" s="24">
        <v>23</v>
      </c>
      <c r="O132" s="25">
        <f t="shared" si="22"/>
        <v>361</v>
      </c>
      <c r="Q132" s="42"/>
    </row>
    <row r="133" spans="1:17" x14ac:dyDescent="0.25">
      <c r="A133" s="35" t="s">
        <v>73</v>
      </c>
      <c r="B133" s="20" t="s">
        <v>2</v>
      </c>
      <c r="C133" s="21">
        <v>20</v>
      </c>
      <c r="D133" s="21">
        <v>28</v>
      </c>
      <c r="E133" s="21">
        <v>15</v>
      </c>
      <c r="F133" s="21">
        <v>16</v>
      </c>
      <c r="G133" s="21">
        <v>12</v>
      </c>
      <c r="H133" s="21">
        <v>23</v>
      </c>
      <c r="I133" s="21">
        <v>21</v>
      </c>
      <c r="J133" s="21">
        <v>10</v>
      </c>
      <c r="K133" s="21">
        <v>17</v>
      </c>
      <c r="L133" s="21">
        <v>13</v>
      </c>
      <c r="M133" s="21">
        <v>19</v>
      </c>
      <c r="N133" s="21">
        <v>23</v>
      </c>
      <c r="O133" s="22">
        <f>SUM(C133:N133)</f>
        <v>217</v>
      </c>
      <c r="Q133" s="41"/>
    </row>
    <row r="134" spans="1:17" x14ac:dyDescent="0.25">
      <c r="A134" s="36"/>
      <c r="B134" s="19" t="s">
        <v>1</v>
      </c>
      <c r="C134" s="17">
        <v>55</v>
      </c>
      <c r="D134" s="17">
        <v>36</v>
      </c>
      <c r="E134" s="17">
        <v>80</v>
      </c>
      <c r="F134" s="17">
        <v>15</v>
      </c>
      <c r="G134" s="17">
        <v>54</v>
      </c>
      <c r="H134" s="17">
        <v>32</v>
      </c>
      <c r="I134" s="17">
        <v>18</v>
      </c>
      <c r="J134" s="17">
        <v>26</v>
      </c>
      <c r="K134" s="17">
        <v>25</v>
      </c>
      <c r="L134" s="17">
        <v>28</v>
      </c>
      <c r="M134" s="17">
        <v>16</v>
      </c>
      <c r="N134" s="17">
        <v>16</v>
      </c>
      <c r="O134" s="3">
        <f t="shared" ref="O134:O135" si="23">SUM(C134:N134)</f>
        <v>401</v>
      </c>
      <c r="Q134" s="42"/>
    </row>
    <row r="135" spans="1:17" x14ac:dyDescent="0.25">
      <c r="A135" s="37"/>
      <c r="B135" s="23" t="s">
        <v>3</v>
      </c>
      <c r="C135" s="24">
        <v>3</v>
      </c>
      <c r="D135" s="24">
        <v>9</v>
      </c>
      <c r="E135" s="24">
        <v>21</v>
      </c>
      <c r="F135" s="24">
        <v>15</v>
      </c>
      <c r="G135" s="24">
        <v>6</v>
      </c>
      <c r="H135" s="24">
        <v>4</v>
      </c>
      <c r="I135" s="24">
        <v>6</v>
      </c>
      <c r="J135" s="24">
        <v>5</v>
      </c>
      <c r="K135" s="24">
        <v>1</v>
      </c>
      <c r="L135" s="24">
        <v>4</v>
      </c>
      <c r="M135" s="24">
        <v>9</v>
      </c>
      <c r="N135" s="24">
        <v>13</v>
      </c>
      <c r="O135" s="25">
        <f t="shared" si="23"/>
        <v>96</v>
      </c>
      <c r="Q135" s="42"/>
    </row>
    <row r="136" spans="1:17" x14ac:dyDescent="0.25">
      <c r="A136" s="35" t="s">
        <v>74</v>
      </c>
      <c r="B136" s="20" t="s">
        <v>2</v>
      </c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2">
        <f>SUM(C136:N136)</f>
        <v>0</v>
      </c>
      <c r="Q136" s="41"/>
    </row>
    <row r="137" spans="1:17" x14ac:dyDescent="0.25">
      <c r="A137" s="36"/>
      <c r="B137" s="19" t="s">
        <v>1</v>
      </c>
      <c r="C137" s="17">
        <v>33</v>
      </c>
      <c r="D137" s="17">
        <v>100</v>
      </c>
      <c r="E137" s="17">
        <v>48</v>
      </c>
      <c r="F137" s="17">
        <v>15</v>
      </c>
      <c r="G137" s="17">
        <v>21</v>
      </c>
      <c r="H137" s="17">
        <v>15</v>
      </c>
      <c r="I137" s="17">
        <v>12</v>
      </c>
      <c r="J137" s="17">
        <v>8</v>
      </c>
      <c r="K137" s="17">
        <v>16</v>
      </c>
      <c r="L137" s="17">
        <v>24</v>
      </c>
      <c r="M137" s="17">
        <v>52</v>
      </c>
      <c r="N137" s="17">
        <v>10</v>
      </c>
      <c r="O137" s="3">
        <f t="shared" ref="O137:O138" si="24">SUM(C137:N137)</f>
        <v>354</v>
      </c>
      <c r="Q137" s="42"/>
    </row>
    <row r="138" spans="1:17" x14ac:dyDescent="0.25">
      <c r="A138" s="37"/>
      <c r="B138" s="23" t="s">
        <v>3</v>
      </c>
      <c r="C138" s="24">
        <v>0</v>
      </c>
      <c r="D138" s="24">
        <v>7</v>
      </c>
      <c r="E138" s="24">
        <v>61</v>
      </c>
      <c r="F138" s="24">
        <v>8</v>
      </c>
      <c r="G138" s="24">
        <v>72</v>
      </c>
      <c r="H138" s="24">
        <v>6</v>
      </c>
      <c r="I138" s="24">
        <v>7</v>
      </c>
      <c r="J138" s="24">
        <v>33</v>
      </c>
      <c r="K138" s="24">
        <v>22</v>
      </c>
      <c r="L138" s="24">
        <v>8</v>
      </c>
      <c r="M138" s="24">
        <v>81</v>
      </c>
      <c r="N138" s="24">
        <v>61</v>
      </c>
      <c r="O138" s="25">
        <f t="shared" si="24"/>
        <v>366</v>
      </c>
      <c r="Q138" s="42"/>
    </row>
    <row r="139" spans="1:17" x14ac:dyDescent="0.25">
      <c r="A139" s="35" t="s">
        <v>75</v>
      </c>
      <c r="B139" s="20" t="s">
        <v>2</v>
      </c>
      <c r="C139" s="21">
        <v>49</v>
      </c>
      <c r="D139" s="21">
        <v>53</v>
      </c>
      <c r="E139" s="21">
        <v>58</v>
      </c>
      <c r="F139" s="21">
        <v>49</v>
      </c>
      <c r="G139" s="21">
        <v>74</v>
      </c>
      <c r="H139" s="21">
        <v>61</v>
      </c>
      <c r="I139" s="21">
        <v>34</v>
      </c>
      <c r="J139" s="21">
        <v>34</v>
      </c>
      <c r="K139" s="21">
        <v>44</v>
      </c>
      <c r="L139" s="21">
        <v>65</v>
      </c>
      <c r="M139" s="21">
        <v>86</v>
      </c>
      <c r="N139" s="21">
        <v>77</v>
      </c>
      <c r="O139" s="22">
        <f>SUM(C139:N139)</f>
        <v>684</v>
      </c>
      <c r="Q139" s="41"/>
    </row>
    <row r="140" spans="1:17" x14ac:dyDescent="0.25">
      <c r="A140" s="36"/>
      <c r="B140" s="19" t="s">
        <v>1</v>
      </c>
      <c r="C140" s="17">
        <v>207</v>
      </c>
      <c r="D140" s="17">
        <v>194</v>
      </c>
      <c r="E140" s="17">
        <v>269</v>
      </c>
      <c r="F140" s="17">
        <v>279</v>
      </c>
      <c r="G140" s="17">
        <v>243</v>
      </c>
      <c r="H140" s="17">
        <v>130</v>
      </c>
      <c r="I140" s="17">
        <v>122</v>
      </c>
      <c r="J140" s="17">
        <v>128</v>
      </c>
      <c r="K140" s="17">
        <v>175</v>
      </c>
      <c r="L140" s="17">
        <v>201</v>
      </c>
      <c r="M140" s="17">
        <v>316</v>
      </c>
      <c r="N140" s="17">
        <v>284</v>
      </c>
      <c r="O140" s="3">
        <f t="shared" ref="O140:O141" si="25">SUM(C140:N140)</f>
        <v>2548</v>
      </c>
      <c r="Q140" s="42"/>
    </row>
    <row r="141" spans="1:17" x14ac:dyDescent="0.25">
      <c r="A141" s="37"/>
      <c r="B141" s="23" t="s">
        <v>3</v>
      </c>
      <c r="C141" s="24">
        <v>67</v>
      </c>
      <c r="D141" s="24">
        <v>47</v>
      </c>
      <c r="E141" s="24">
        <v>126</v>
      </c>
      <c r="F141" s="24">
        <v>160</v>
      </c>
      <c r="G141" s="24">
        <v>99</v>
      </c>
      <c r="H141" s="24">
        <v>24</v>
      </c>
      <c r="I141" s="24">
        <v>2</v>
      </c>
      <c r="J141" s="24">
        <v>13</v>
      </c>
      <c r="K141" s="24">
        <v>10</v>
      </c>
      <c r="L141" s="24">
        <v>38</v>
      </c>
      <c r="M141" s="24">
        <v>25</v>
      </c>
      <c r="N141" s="24">
        <v>48</v>
      </c>
      <c r="O141" s="25">
        <f t="shared" si="25"/>
        <v>659</v>
      </c>
      <c r="Q141" s="42"/>
    </row>
    <row r="142" spans="1:17" x14ac:dyDescent="0.25">
      <c r="A142" s="35" t="s">
        <v>78</v>
      </c>
      <c r="B142" s="20" t="s">
        <v>2</v>
      </c>
      <c r="C142" s="21">
        <v>47</v>
      </c>
      <c r="D142" s="21">
        <v>41</v>
      </c>
      <c r="E142" s="21">
        <v>59</v>
      </c>
      <c r="F142" s="21">
        <v>38</v>
      </c>
      <c r="G142" s="21">
        <v>26</v>
      </c>
      <c r="H142" s="21">
        <v>30</v>
      </c>
      <c r="I142" s="21">
        <v>19</v>
      </c>
      <c r="J142" s="21">
        <v>12</v>
      </c>
      <c r="K142" s="21">
        <v>36</v>
      </c>
      <c r="L142" s="21">
        <v>31</v>
      </c>
      <c r="M142" s="21">
        <v>111</v>
      </c>
      <c r="N142" s="21">
        <v>26</v>
      </c>
      <c r="O142" s="22">
        <f>SUM(C142:N142)</f>
        <v>476</v>
      </c>
      <c r="Q142" s="41"/>
    </row>
    <row r="143" spans="1:17" x14ac:dyDescent="0.25">
      <c r="A143" s="36"/>
      <c r="B143" s="19" t="s">
        <v>1</v>
      </c>
      <c r="C143" s="17">
        <v>63</v>
      </c>
      <c r="D143" s="17">
        <v>94</v>
      </c>
      <c r="E143" s="17">
        <v>103</v>
      </c>
      <c r="F143" s="17">
        <v>97</v>
      </c>
      <c r="G143" s="17">
        <v>100</v>
      </c>
      <c r="H143" s="17">
        <v>67</v>
      </c>
      <c r="I143" s="17">
        <v>42</v>
      </c>
      <c r="J143" s="17">
        <v>52</v>
      </c>
      <c r="K143" s="17">
        <v>98</v>
      </c>
      <c r="L143" s="17">
        <v>88</v>
      </c>
      <c r="M143" s="17">
        <v>150</v>
      </c>
      <c r="N143" s="17">
        <v>195</v>
      </c>
      <c r="O143" s="3">
        <f t="shared" ref="O143:O144" si="26">SUM(C143:N143)</f>
        <v>1149</v>
      </c>
      <c r="Q143" s="42"/>
    </row>
    <row r="144" spans="1:17" x14ac:dyDescent="0.25">
      <c r="A144" s="37"/>
      <c r="B144" s="23" t="s">
        <v>3</v>
      </c>
      <c r="C144" s="24">
        <v>35</v>
      </c>
      <c r="D144" s="24">
        <v>28</v>
      </c>
      <c r="E144" s="24">
        <v>22</v>
      </c>
      <c r="F144" s="24">
        <v>8</v>
      </c>
      <c r="G144" s="24">
        <f>21+24</f>
        <v>45</v>
      </c>
      <c r="H144" s="24">
        <v>10</v>
      </c>
      <c r="I144" s="24">
        <v>3</v>
      </c>
      <c r="J144" s="24">
        <v>15</v>
      </c>
      <c r="K144" s="24">
        <v>30</v>
      </c>
      <c r="L144" s="24">
        <v>11</v>
      </c>
      <c r="M144" s="24">
        <v>21</v>
      </c>
      <c r="N144" s="24">
        <v>26</v>
      </c>
      <c r="O144" s="25">
        <f t="shared" si="26"/>
        <v>254</v>
      </c>
      <c r="Q144" s="42"/>
    </row>
    <row r="145" spans="1:17" x14ac:dyDescent="0.25">
      <c r="A145" s="35" t="s">
        <v>79</v>
      </c>
      <c r="B145" s="20" t="s">
        <v>2</v>
      </c>
      <c r="C145" s="21">
        <v>52</v>
      </c>
      <c r="D145" s="21">
        <v>23</v>
      </c>
      <c r="E145" s="21">
        <v>11</v>
      </c>
      <c r="F145" s="21">
        <v>2</v>
      </c>
      <c r="G145" s="21">
        <v>8</v>
      </c>
      <c r="H145" s="21">
        <v>13</v>
      </c>
      <c r="I145" s="21">
        <v>8</v>
      </c>
      <c r="J145" s="21">
        <v>2</v>
      </c>
      <c r="K145" s="21">
        <v>8</v>
      </c>
      <c r="L145" s="21">
        <v>10</v>
      </c>
      <c r="M145" s="21">
        <v>10</v>
      </c>
      <c r="N145" s="21">
        <v>6</v>
      </c>
      <c r="O145" s="22">
        <f>SUM(C145:N145)</f>
        <v>153</v>
      </c>
      <c r="Q145" s="41"/>
    </row>
    <row r="146" spans="1:17" x14ac:dyDescent="0.25">
      <c r="A146" s="36"/>
      <c r="B146" s="19" t="s">
        <v>1</v>
      </c>
      <c r="C146" s="17">
        <v>10</v>
      </c>
      <c r="D146" s="17">
        <v>11</v>
      </c>
      <c r="E146" s="17">
        <v>13</v>
      </c>
      <c r="F146" s="17">
        <v>31</v>
      </c>
      <c r="G146" s="17">
        <v>13</v>
      </c>
      <c r="H146" s="17">
        <v>15</v>
      </c>
      <c r="I146" s="17">
        <v>5</v>
      </c>
      <c r="J146" s="17">
        <v>5</v>
      </c>
      <c r="K146" s="17">
        <v>10</v>
      </c>
      <c r="L146" s="17">
        <v>11</v>
      </c>
      <c r="M146" s="17">
        <v>3</v>
      </c>
      <c r="N146" s="17">
        <v>3</v>
      </c>
      <c r="O146" s="3">
        <f t="shared" ref="O146:O147" si="27">SUM(C146:N146)</f>
        <v>130</v>
      </c>
      <c r="Q146" s="42"/>
    </row>
    <row r="147" spans="1:17" x14ac:dyDescent="0.25">
      <c r="A147" s="37"/>
      <c r="B147" s="23" t="s">
        <v>3</v>
      </c>
      <c r="C147" s="24">
        <v>0</v>
      </c>
      <c r="D147" s="24">
        <v>21</v>
      </c>
      <c r="E147" s="24">
        <v>6</v>
      </c>
      <c r="F147" s="24">
        <v>3</v>
      </c>
      <c r="G147" s="24">
        <f>19+22</f>
        <v>41</v>
      </c>
      <c r="H147" s="24">
        <v>1</v>
      </c>
      <c r="I147" s="24">
        <v>6</v>
      </c>
      <c r="J147" s="24">
        <v>9</v>
      </c>
      <c r="K147" s="24">
        <v>1</v>
      </c>
      <c r="L147" s="24">
        <v>5</v>
      </c>
      <c r="M147" s="24">
        <v>10</v>
      </c>
      <c r="N147" s="24">
        <v>31</v>
      </c>
      <c r="O147" s="25">
        <f t="shared" si="27"/>
        <v>134</v>
      </c>
      <c r="Q147" s="42"/>
    </row>
    <row r="148" spans="1:17" x14ac:dyDescent="0.25">
      <c r="A148" s="35" t="s">
        <v>80</v>
      </c>
      <c r="B148" s="20" t="s">
        <v>2</v>
      </c>
      <c r="C148" s="21">
        <v>96</v>
      </c>
      <c r="D148" s="21">
        <v>78</v>
      </c>
      <c r="E148" s="21">
        <v>47</v>
      </c>
      <c r="F148" s="21">
        <v>26</v>
      </c>
      <c r="G148" s="21">
        <v>48</v>
      </c>
      <c r="H148" s="21">
        <v>49</v>
      </c>
      <c r="I148" s="21">
        <v>18</v>
      </c>
      <c r="J148" s="21">
        <v>17</v>
      </c>
      <c r="K148" s="21">
        <v>27</v>
      </c>
      <c r="L148" s="21">
        <v>52</v>
      </c>
      <c r="M148" s="21">
        <v>38</v>
      </c>
      <c r="N148" s="21">
        <v>49</v>
      </c>
      <c r="O148" s="22">
        <f>SUM(C148:N148)</f>
        <v>545</v>
      </c>
      <c r="Q148" s="41"/>
    </row>
    <row r="149" spans="1:17" x14ac:dyDescent="0.25">
      <c r="A149" s="36"/>
      <c r="B149" s="19" t="s">
        <v>1</v>
      </c>
      <c r="C149" s="17">
        <v>20</v>
      </c>
      <c r="D149" s="17">
        <v>8</v>
      </c>
      <c r="E149" s="17">
        <v>21</v>
      </c>
      <c r="F149" s="17">
        <v>14</v>
      </c>
      <c r="G149" s="17">
        <v>16</v>
      </c>
      <c r="H149" s="17">
        <v>22</v>
      </c>
      <c r="I149" s="17">
        <v>17</v>
      </c>
      <c r="J149" s="17">
        <v>8</v>
      </c>
      <c r="K149" s="17">
        <v>6</v>
      </c>
      <c r="L149" s="17">
        <v>25</v>
      </c>
      <c r="M149" s="17">
        <v>21</v>
      </c>
      <c r="N149" s="17">
        <v>18</v>
      </c>
      <c r="O149" s="3">
        <f t="shared" ref="O149:O150" si="28">SUM(C149:N149)</f>
        <v>196</v>
      </c>
      <c r="Q149" s="42"/>
    </row>
    <row r="150" spans="1:17" x14ac:dyDescent="0.25">
      <c r="A150" s="37"/>
      <c r="B150" s="23" t="s">
        <v>3</v>
      </c>
      <c r="C150" s="24">
        <v>21</v>
      </c>
      <c r="D150" s="24">
        <v>125</v>
      </c>
      <c r="E150" s="24">
        <v>82</v>
      </c>
      <c r="F150" s="24">
        <v>16</v>
      </c>
      <c r="G150" s="24">
        <v>65</v>
      </c>
      <c r="H150" s="24">
        <v>5</v>
      </c>
      <c r="I150" s="24">
        <v>23</v>
      </c>
      <c r="J150" s="24">
        <v>44</v>
      </c>
      <c r="K150" s="24">
        <v>65</v>
      </c>
      <c r="L150" s="24">
        <v>54</v>
      </c>
      <c r="M150" s="24">
        <v>40</v>
      </c>
      <c r="N150" s="24">
        <v>53</v>
      </c>
      <c r="O150" s="25">
        <f t="shared" si="28"/>
        <v>593</v>
      </c>
      <c r="Q150" s="42"/>
    </row>
    <row r="151" spans="1:17" x14ac:dyDescent="0.25">
      <c r="A151" s="35" t="s">
        <v>89</v>
      </c>
      <c r="B151" s="20" t="s">
        <v>2</v>
      </c>
      <c r="C151" s="21">
        <v>194</v>
      </c>
      <c r="D151" s="21">
        <v>168</v>
      </c>
      <c r="E151" s="21">
        <v>76</v>
      </c>
      <c r="F151" s="21">
        <v>92</v>
      </c>
      <c r="G151" s="21">
        <v>69</v>
      </c>
      <c r="H151" s="21">
        <v>108</v>
      </c>
      <c r="I151" s="21">
        <v>75</v>
      </c>
      <c r="J151" s="21">
        <v>58</v>
      </c>
      <c r="K151" s="21">
        <v>37</v>
      </c>
      <c r="L151" s="21">
        <v>58</v>
      </c>
      <c r="M151" s="21">
        <v>36</v>
      </c>
      <c r="N151" s="21">
        <v>119</v>
      </c>
      <c r="O151" s="3">
        <f>SUM(C151:N151)</f>
        <v>1090</v>
      </c>
      <c r="Q151" s="41"/>
    </row>
    <row r="152" spans="1:17" x14ac:dyDescent="0.25">
      <c r="A152" s="36"/>
      <c r="B152" s="19" t="s">
        <v>1</v>
      </c>
      <c r="C152" s="17">
        <v>54</v>
      </c>
      <c r="D152" s="17">
        <v>91</v>
      </c>
      <c r="E152" s="17">
        <v>117</v>
      </c>
      <c r="F152" s="17">
        <v>66</v>
      </c>
      <c r="G152" s="17">
        <v>134</v>
      </c>
      <c r="H152" s="17">
        <v>83</v>
      </c>
      <c r="I152" s="17">
        <v>86</v>
      </c>
      <c r="J152" s="17">
        <v>63</v>
      </c>
      <c r="K152" s="17">
        <v>76</v>
      </c>
      <c r="L152" s="17">
        <v>133</v>
      </c>
      <c r="M152" s="17">
        <v>61</v>
      </c>
      <c r="N152" s="17">
        <v>77</v>
      </c>
      <c r="O152" s="3">
        <f t="shared" ref="O152:O153" si="29">SUM(C152:N152)</f>
        <v>1041</v>
      </c>
      <c r="Q152" s="42"/>
    </row>
    <row r="153" spans="1:17" x14ac:dyDescent="0.25">
      <c r="A153" s="37"/>
      <c r="B153" s="23" t="s">
        <v>3</v>
      </c>
      <c r="C153" s="24">
        <v>111</v>
      </c>
      <c r="D153" s="24">
        <v>25</v>
      </c>
      <c r="E153" s="24">
        <v>23</v>
      </c>
      <c r="F153" s="24">
        <v>35</v>
      </c>
      <c r="G153" s="24">
        <v>45</v>
      </c>
      <c r="H153" s="24">
        <v>25</v>
      </c>
      <c r="I153" s="24">
        <v>24</v>
      </c>
      <c r="J153" s="24">
        <v>19</v>
      </c>
      <c r="K153" s="24">
        <v>19</v>
      </c>
      <c r="L153" s="24">
        <v>7</v>
      </c>
      <c r="M153" s="24">
        <v>47</v>
      </c>
      <c r="N153" s="24">
        <v>21</v>
      </c>
      <c r="O153" s="3">
        <f t="shared" si="29"/>
        <v>401</v>
      </c>
      <c r="Q153" s="42"/>
    </row>
    <row r="154" spans="1:17" x14ac:dyDescent="0.25">
      <c r="A154" s="35" t="s">
        <v>81</v>
      </c>
      <c r="B154" s="20" t="s">
        <v>2</v>
      </c>
      <c r="C154" s="21">
        <v>183</v>
      </c>
      <c r="D154" s="21">
        <v>187</v>
      </c>
      <c r="E154" s="21">
        <v>106</v>
      </c>
      <c r="F154" s="21">
        <v>35</v>
      </c>
      <c r="G154" s="21">
        <v>73</v>
      </c>
      <c r="H154" s="21">
        <v>150</v>
      </c>
      <c r="I154" s="21">
        <v>41</v>
      </c>
      <c r="J154" s="21">
        <v>53</v>
      </c>
      <c r="K154" s="21">
        <v>58</v>
      </c>
      <c r="L154" s="21">
        <v>34</v>
      </c>
      <c r="M154" s="21">
        <v>76</v>
      </c>
      <c r="N154" s="21">
        <v>68</v>
      </c>
      <c r="O154" s="22">
        <f>SUM(C154:N154)</f>
        <v>1064</v>
      </c>
      <c r="Q154" s="41"/>
    </row>
    <row r="155" spans="1:17" x14ac:dyDescent="0.25">
      <c r="A155" s="36"/>
      <c r="B155" s="19" t="s">
        <v>1</v>
      </c>
      <c r="C155" s="17">
        <v>41</v>
      </c>
      <c r="D155" s="17">
        <v>45</v>
      </c>
      <c r="E155" s="17">
        <v>60</v>
      </c>
      <c r="F155" s="17">
        <v>55</v>
      </c>
      <c r="G155" s="17">
        <v>43</v>
      </c>
      <c r="H155" s="17">
        <v>90</v>
      </c>
      <c r="I155" s="17">
        <v>65</v>
      </c>
      <c r="J155" s="17">
        <v>55</v>
      </c>
      <c r="K155" s="17">
        <v>68</v>
      </c>
      <c r="L155" s="17">
        <v>102</v>
      </c>
      <c r="M155" s="17">
        <v>69</v>
      </c>
      <c r="N155" s="17">
        <v>36</v>
      </c>
      <c r="O155" s="3">
        <f t="shared" ref="O155:O156" si="30">SUM(C155:N155)</f>
        <v>729</v>
      </c>
      <c r="Q155" s="42"/>
    </row>
    <row r="156" spans="1:17" x14ac:dyDescent="0.25">
      <c r="A156" s="37"/>
      <c r="B156" s="23" t="s">
        <v>3</v>
      </c>
      <c r="C156" s="24">
        <v>41</v>
      </c>
      <c r="D156" s="24">
        <v>47</v>
      </c>
      <c r="E156" s="24">
        <v>63</v>
      </c>
      <c r="F156" s="24">
        <v>50</v>
      </c>
      <c r="G156" s="24">
        <f>38+42</f>
        <v>80</v>
      </c>
      <c r="H156" s="24">
        <v>39</v>
      </c>
      <c r="I156" s="24">
        <v>28</v>
      </c>
      <c r="J156" s="24">
        <v>20</v>
      </c>
      <c r="K156" s="24">
        <v>13</v>
      </c>
      <c r="L156" s="24">
        <v>10</v>
      </c>
      <c r="M156" s="24">
        <v>39</v>
      </c>
      <c r="N156" s="24">
        <v>28</v>
      </c>
      <c r="O156" s="25">
        <f t="shared" si="30"/>
        <v>458</v>
      </c>
      <c r="Q156" s="42"/>
    </row>
    <row r="157" spans="1:17" x14ac:dyDescent="0.25">
      <c r="A157" s="35" t="s">
        <v>82</v>
      </c>
      <c r="B157" s="20" t="s">
        <v>2</v>
      </c>
      <c r="C157" s="21">
        <v>70</v>
      </c>
      <c r="D157" s="21">
        <v>53</v>
      </c>
      <c r="E157" s="21">
        <v>73</v>
      </c>
      <c r="F157" s="21">
        <v>35</v>
      </c>
      <c r="G157" s="21">
        <v>55</v>
      </c>
      <c r="H157" s="21">
        <v>61</v>
      </c>
      <c r="I157" s="21">
        <v>30</v>
      </c>
      <c r="J157" s="21">
        <v>34</v>
      </c>
      <c r="K157" s="21">
        <v>46</v>
      </c>
      <c r="L157" s="21">
        <v>59</v>
      </c>
      <c r="M157" s="21">
        <v>55</v>
      </c>
      <c r="N157" s="21">
        <v>69</v>
      </c>
      <c r="O157" s="22">
        <f>SUM(C157:N157)</f>
        <v>640</v>
      </c>
      <c r="Q157" s="41"/>
    </row>
    <row r="158" spans="1:17" x14ac:dyDescent="0.25">
      <c r="A158" s="36"/>
      <c r="B158" s="19" t="s">
        <v>1</v>
      </c>
      <c r="C158" s="17">
        <v>241</v>
      </c>
      <c r="D158" s="17">
        <v>246</v>
      </c>
      <c r="E158" s="17">
        <v>363</v>
      </c>
      <c r="F158" s="17">
        <v>279</v>
      </c>
      <c r="G158" s="17">
        <v>238</v>
      </c>
      <c r="H158" s="17">
        <v>150</v>
      </c>
      <c r="I158" s="17">
        <v>110</v>
      </c>
      <c r="J158" s="17">
        <v>219</v>
      </c>
      <c r="K158" s="17">
        <v>179</v>
      </c>
      <c r="L158" s="17">
        <v>322</v>
      </c>
      <c r="M158" s="17">
        <v>373</v>
      </c>
      <c r="N158" s="17">
        <v>228</v>
      </c>
      <c r="O158" s="3">
        <f t="shared" ref="O158:O159" si="31">SUM(C158:N158)</f>
        <v>2948</v>
      </c>
      <c r="Q158" s="42"/>
    </row>
    <row r="159" spans="1:17" x14ac:dyDescent="0.25">
      <c r="A159" s="37"/>
      <c r="B159" s="23" t="s">
        <v>3</v>
      </c>
      <c r="C159" s="24">
        <v>32</v>
      </c>
      <c r="D159" s="24">
        <v>31</v>
      </c>
      <c r="E159" s="24">
        <v>44</v>
      </c>
      <c r="F159" s="24">
        <v>24</v>
      </c>
      <c r="G159" s="24">
        <v>50</v>
      </c>
      <c r="H159" s="24">
        <v>18</v>
      </c>
      <c r="I159" s="24">
        <v>20</v>
      </c>
      <c r="J159" s="24">
        <v>15</v>
      </c>
      <c r="K159" s="24">
        <v>23</v>
      </c>
      <c r="L159" s="24">
        <v>31</v>
      </c>
      <c r="M159" s="24">
        <v>44</v>
      </c>
      <c r="N159" s="24">
        <v>48</v>
      </c>
      <c r="O159" s="25">
        <f t="shared" si="31"/>
        <v>380</v>
      </c>
      <c r="Q159" s="42"/>
    </row>
    <row r="160" spans="1:17" x14ac:dyDescent="0.25">
      <c r="A160" s="35" t="s">
        <v>83</v>
      </c>
      <c r="B160" s="20" t="s">
        <v>2</v>
      </c>
      <c r="C160" s="21">
        <v>111</v>
      </c>
      <c r="D160" s="21">
        <v>121</v>
      </c>
      <c r="E160" s="21">
        <v>80</v>
      </c>
      <c r="F160" s="21">
        <v>23</v>
      </c>
      <c r="G160" s="21">
        <v>33</v>
      </c>
      <c r="H160" s="21">
        <v>28</v>
      </c>
      <c r="I160" s="21">
        <v>14</v>
      </c>
      <c r="J160" s="21">
        <v>17</v>
      </c>
      <c r="K160" s="21">
        <v>22</v>
      </c>
      <c r="L160" s="21">
        <v>59</v>
      </c>
      <c r="M160" s="21">
        <v>79</v>
      </c>
      <c r="N160" s="21">
        <v>42</v>
      </c>
      <c r="O160" s="22">
        <f>SUM(C160:N160)</f>
        <v>629</v>
      </c>
      <c r="Q160" s="41"/>
    </row>
    <row r="161" spans="1:17" x14ac:dyDescent="0.25">
      <c r="A161" s="36"/>
      <c r="B161" s="19" t="s">
        <v>1</v>
      </c>
      <c r="C161" s="17">
        <v>86</v>
      </c>
      <c r="D161" s="17">
        <v>51</v>
      </c>
      <c r="E161" s="17">
        <v>107</v>
      </c>
      <c r="F161" s="17">
        <v>101</v>
      </c>
      <c r="G161" s="17">
        <v>63</v>
      </c>
      <c r="H161" s="17">
        <v>40</v>
      </c>
      <c r="I161" s="17">
        <v>25</v>
      </c>
      <c r="J161" s="17">
        <v>40</v>
      </c>
      <c r="K161" s="17">
        <v>42</v>
      </c>
      <c r="L161" s="17">
        <v>69</v>
      </c>
      <c r="M161" s="17">
        <v>59</v>
      </c>
      <c r="N161" s="17">
        <v>67</v>
      </c>
      <c r="O161" s="3">
        <f t="shared" ref="O161:O162" si="32">SUM(C161:N161)</f>
        <v>750</v>
      </c>
      <c r="Q161" s="42"/>
    </row>
    <row r="162" spans="1:17" x14ac:dyDescent="0.25">
      <c r="A162" s="37"/>
      <c r="B162" s="23" t="s">
        <v>3</v>
      </c>
      <c r="C162" s="24">
        <v>133</v>
      </c>
      <c r="D162" s="24">
        <v>102</v>
      </c>
      <c r="E162" s="24">
        <v>83</v>
      </c>
      <c r="F162" s="24">
        <v>67</v>
      </c>
      <c r="G162" s="24">
        <v>77</v>
      </c>
      <c r="H162" s="24">
        <v>61</v>
      </c>
      <c r="I162" s="24">
        <v>73</v>
      </c>
      <c r="J162" s="24">
        <v>70</v>
      </c>
      <c r="K162" s="24">
        <v>63</v>
      </c>
      <c r="L162" s="24">
        <v>51</v>
      </c>
      <c r="M162" s="24">
        <v>33</v>
      </c>
      <c r="N162" s="24">
        <v>45</v>
      </c>
      <c r="O162" s="25">
        <f t="shared" si="32"/>
        <v>858</v>
      </c>
      <c r="Q162" s="42"/>
    </row>
    <row r="163" spans="1:17" x14ac:dyDescent="0.25">
      <c r="A163" s="35" t="s">
        <v>84</v>
      </c>
      <c r="B163" s="20" t="s">
        <v>2</v>
      </c>
      <c r="C163" s="21">
        <v>49</v>
      </c>
      <c r="D163" s="21">
        <v>52</v>
      </c>
      <c r="E163" s="21">
        <v>39</v>
      </c>
      <c r="F163" s="21">
        <v>33</v>
      </c>
      <c r="G163" s="21">
        <v>47</v>
      </c>
      <c r="H163" s="21">
        <v>53</v>
      </c>
      <c r="I163" s="21">
        <v>13</v>
      </c>
      <c r="J163" s="21">
        <v>52</v>
      </c>
      <c r="K163" s="21">
        <v>58</v>
      </c>
      <c r="L163" s="21">
        <v>64</v>
      </c>
      <c r="M163" s="21">
        <v>65</v>
      </c>
      <c r="N163" s="21">
        <v>68</v>
      </c>
      <c r="O163" s="22">
        <f>SUM(C163:N163)</f>
        <v>593</v>
      </c>
      <c r="Q163" s="41"/>
    </row>
    <row r="164" spans="1:17" x14ac:dyDescent="0.25">
      <c r="A164" s="36"/>
      <c r="B164" s="19" t="s">
        <v>1</v>
      </c>
      <c r="C164" s="17">
        <v>82</v>
      </c>
      <c r="D164" s="17">
        <v>62</v>
      </c>
      <c r="E164" s="17">
        <v>67</v>
      </c>
      <c r="F164" s="17">
        <v>84</v>
      </c>
      <c r="G164" s="17">
        <v>136</v>
      </c>
      <c r="H164" s="17">
        <v>64</v>
      </c>
      <c r="I164" s="17">
        <v>58</v>
      </c>
      <c r="J164" s="17">
        <v>40</v>
      </c>
      <c r="K164" s="17">
        <v>87</v>
      </c>
      <c r="L164" s="17">
        <v>121</v>
      </c>
      <c r="M164" s="17">
        <v>133</v>
      </c>
      <c r="N164" s="17">
        <v>108</v>
      </c>
      <c r="O164" s="3">
        <f t="shared" ref="O164:O165" si="33">SUM(C164:N164)</f>
        <v>1042</v>
      </c>
      <c r="Q164" s="42"/>
    </row>
    <row r="165" spans="1:17" x14ac:dyDescent="0.25">
      <c r="A165" s="37"/>
      <c r="B165" s="23" t="s">
        <v>3</v>
      </c>
      <c r="C165" s="24">
        <v>36</v>
      </c>
      <c r="D165" s="24">
        <v>19</v>
      </c>
      <c r="E165" s="24">
        <v>107</v>
      </c>
      <c r="F165" s="24">
        <v>87</v>
      </c>
      <c r="G165" s="24">
        <v>128</v>
      </c>
      <c r="H165" s="24">
        <v>58</v>
      </c>
      <c r="I165" s="24">
        <v>29</v>
      </c>
      <c r="J165" s="24">
        <v>58</v>
      </c>
      <c r="K165" s="24">
        <v>35</v>
      </c>
      <c r="L165" s="24">
        <v>54</v>
      </c>
      <c r="M165" s="24">
        <v>56</v>
      </c>
      <c r="N165" s="24">
        <v>54</v>
      </c>
      <c r="O165" s="25">
        <f t="shared" si="33"/>
        <v>721</v>
      </c>
      <c r="Q165" s="42"/>
    </row>
    <row r="166" spans="1:17" x14ac:dyDescent="0.25">
      <c r="A166" s="35" t="s">
        <v>85</v>
      </c>
      <c r="B166" s="20" t="s">
        <v>2</v>
      </c>
      <c r="C166" s="21">
        <v>76</v>
      </c>
      <c r="D166" s="21">
        <v>67</v>
      </c>
      <c r="E166" s="21">
        <v>38</v>
      </c>
      <c r="F166" s="21">
        <v>30</v>
      </c>
      <c r="G166" s="21">
        <v>25</v>
      </c>
      <c r="H166" s="21">
        <v>19</v>
      </c>
      <c r="I166" s="21">
        <v>29</v>
      </c>
      <c r="J166" s="21">
        <v>32</v>
      </c>
      <c r="K166" s="21">
        <v>49</v>
      </c>
      <c r="L166" s="21">
        <v>35</v>
      </c>
      <c r="M166" s="21">
        <v>60</v>
      </c>
      <c r="N166" s="21">
        <v>69</v>
      </c>
      <c r="O166" s="22">
        <f>SUM(C166:N166)</f>
        <v>529</v>
      </c>
      <c r="Q166" s="41"/>
    </row>
    <row r="167" spans="1:17" x14ac:dyDescent="0.25">
      <c r="A167" s="36"/>
      <c r="B167" s="19" t="s">
        <v>1</v>
      </c>
      <c r="C167" s="17">
        <v>244</v>
      </c>
      <c r="D167" s="17">
        <v>102</v>
      </c>
      <c r="E167" s="17">
        <v>78</v>
      </c>
      <c r="F167" s="17">
        <v>77</v>
      </c>
      <c r="G167" s="17">
        <v>119</v>
      </c>
      <c r="H167" s="17">
        <v>85</v>
      </c>
      <c r="I167" s="17">
        <v>49</v>
      </c>
      <c r="J167" s="17">
        <v>51</v>
      </c>
      <c r="K167" s="17">
        <v>50</v>
      </c>
      <c r="L167" s="17">
        <v>117</v>
      </c>
      <c r="M167" s="17">
        <v>106</v>
      </c>
      <c r="N167" s="17">
        <v>60</v>
      </c>
      <c r="O167" s="3">
        <f t="shared" ref="O167:O168" si="34">SUM(C167:N167)</f>
        <v>1138</v>
      </c>
      <c r="Q167" s="42"/>
    </row>
    <row r="168" spans="1:17" x14ac:dyDescent="0.25">
      <c r="A168" s="37"/>
      <c r="B168" s="23" t="s">
        <v>3</v>
      </c>
      <c r="C168" s="24">
        <v>0</v>
      </c>
      <c r="D168" s="24">
        <v>2</v>
      </c>
      <c r="E168" s="24">
        <v>29</v>
      </c>
      <c r="F168" s="24">
        <v>38</v>
      </c>
      <c r="G168" s="24">
        <v>104</v>
      </c>
      <c r="H168" s="24">
        <v>4</v>
      </c>
      <c r="I168" s="24">
        <v>24</v>
      </c>
      <c r="J168" s="24">
        <v>43</v>
      </c>
      <c r="K168" s="24">
        <v>27</v>
      </c>
      <c r="L168" s="24">
        <v>32</v>
      </c>
      <c r="M168" s="24">
        <v>45</v>
      </c>
      <c r="N168" s="24">
        <v>32</v>
      </c>
      <c r="O168" s="25">
        <f t="shared" si="34"/>
        <v>380</v>
      </c>
      <c r="Q168" s="42"/>
    </row>
    <row r="169" spans="1:17" x14ac:dyDescent="0.25">
      <c r="A169" s="35" t="s">
        <v>86</v>
      </c>
      <c r="B169" s="20" t="s">
        <v>2</v>
      </c>
      <c r="C169" s="21">
        <v>23</v>
      </c>
      <c r="D169" s="21">
        <v>27</v>
      </c>
      <c r="E169" s="21">
        <v>24</v>
      </c>
      <c r="F169" s="21">
        <v>3</v>
      </c>
      <c r="G169" s="21">
        <v>33</v>
      </c>
      <c r="H169" s="21">
        <v>26</v>
      </c>
      <c r="I169" s="21">
        <v>16</v>
      </c>
      <c r="J169" s="21">
        <v>10</v>
      </c>
      <c r="K169" s="21">
        <v>18</v>
      </c>
      <c r="L169" s="21">
        <v>14</v>
      </c>
      <c r="M169" s="21">
        <v>12</v>
      </c>
      <c r="N169" s="21">
        <v>15</v>
      </c>
      <c r="O169" s="22">
        <f>SUM(C169:N169)</f>
        <v>221</v>
      </c>
      <c r="Q169" s="41"/>
    </row>
    <row r="170" spans="1:17" x14ac:dyDescent="0.25">
      <c r="A170" s="36"/>
      <c r="B170" s="19" t="s">
        <v>1</v>
      </c>
      <c r="C170" s="17">
        <v>49</v>
      </c>
      <c r="D170" s="17">
        <v>30</v>
      </c>
      <c r="E170" s="17">
        <v>49</v>
      </c>
      <c r="F170" s="17">
        <v>57</v>
      </c>
      <c r="G170" s="17">
        <v>37</v>
      </c>
      <c r="H170" s="17">
        <v>34</v>
      </c>
      <c r="I170" s="17">
        <v>28</v>
      </c>
      <c r="J170" s="17">
        <v>28</v>
      </c>
      <c r="K170" s="17">
        <v>30</v>
      </c>
      <c r="L170" s="17">
        <v>35</v>
      </c>
      <c r="M170" s="17">
        <v>50</v>
      </c>
      <c r="N170" s="17">
        <v>61</v>
      </c>
      <c r="O170" s="3">
        <f t="shared" ref="O170:O171" si="35">SUM(C170:N170)</f>
        <v>488</v>
      </c>
      <c r="Q170" s="42"/>
    </row>
    <row r="171" spans="1:17" x14ac:dyDescent="0.25">
      <c r="A171" s="37"/>
      <c r="B171" s="23" t="s">
        <v>3</v>
      </c>
      <c r="C171" s="24">
        <v>1</v>
      </c>
      <c r="D171" s="24">
        <v>20</v>
      </c>
      <c r="E171" s="24">
        <v>5</v>
      </c>
      <c r="F171" s="24">
        <v>8</v>
      </c>
      <c r="G171" s="24">
        <v>17</v>
      </c>
      <c r="H171" s="24">
        <v>1</v>
      </c>
      <c r="I171" s="24">
        <v>2</v>
      </c>
      <c r="J171" s="24">
        <v>4</v>
      </c>
      <c r="K171" s="24">
        <v>0</v>
      </c>
      <c r="L171" s="24">
        <v>7</v>
      </c>
      <c r="M171" s="24">
        <v>7</v>
      </c>
      <c r="N171" s="24">
        <v>10</v>
      </c>
      <c r="O171" s="25">
        <f t="shared" si="35"/>
        <v>82</v>
      </c>
      <c r="Q171" s="42"/>
    </row>
    <row r="172" spans="1:17" x14ac:dyDescent="0.25">
      <c r="A172" s="35" t="s">
        <v>87</v>
      </c>
      <c r="B172" s="20" t="s">
        <v>2</v>
      </c>
      <c r="C172" s="21">
        <v>19</v>
      </c>
      <c r="D172" s="21">
        <v>5</v>
      </c>
      <c r="E172" s="21">
        <v>9</v>
      </c>
      <c r="F172" s="21">
        <v>10</v>
      </c>
      <c r="G172" s="21">
        <v>8</v>
      </c>
      <c r="H172" s="21">
        <v>9</v>
      </c>
      <c r="I172" s="21">
        <v>4</v>
      </c>
      <c r="J172" s="21">
        <v>5</v>
      </c>
      <c r="K172" s="21">
        <v>5</v>
      </c>
      <c r="L172" s="21">
        <v>25</v>
      </c>
      <c r="M172" s="21">
        <v>11</v>
      </c>
      <c r="N172" s="21">
        <v>17</v>
      </c>
      <c r="O172" s="22">
        <f>SUM(C172:N172)</f>
        <v>127</v>
      </c>
      <c r="Q172" s="41"/>
    </row>
    <row r="173" spans="1:17" x14ac:dyDescent="0.25">
      <c r="A173" s="36"/>
      <c r="B173" s="19" t="s">
        <v>1</v>
      </c>
      <c r="C173" s="17">
        <v>13</v>
      </c>
      <c r="D173" s="17">
        <v>31</v>
      </c>
      <c r="E173" s="17">
        <v>18</v>
      </c>
      <c r="F173" s="17">
        <v>18</v>
      </c>
      <c r="G173" s="17">
        <v>32</v>
      </c>
      <c r="H173" s="17">
        <v>26</v>
      </c>
      <c r="I173" s="17">
        <v>23</v>
      </c>
      <c r="J173" s="17">
        <v>15</v>
      </c>
      <c r="K173" s="17">
        <v>13</v>
      </c>
      <c r="L173" s="17">
        <v>17</v>
      </c>
      <c r="M173" s="17">
        <v>21</v>
      </c>
      <c r="N173" s="17">
        <v>13</v>
      </c>
      <c r="O173" s="3">
        <f t="shared" ref="O173:O174" si="36">SUM(C173:N173)</f>
        <v>240</v>
      </c>
      <c r="Q173" s="42"/>
    </row>
    <row r="174" spans="1:17" x14ac:dyDescent="0.25">
      <c r="A174" s="37"/>
      <c r="B174" s="23" t="s">
        <v>3</v>
      </c>
      <c r="C174" s="24">
        <v>25</v>
      </c>
      <c r="D174" s="24">
        <v>1</v>
      </c>
      <c r="E174" s="24">
        <v>12</v>
      </c>
      <c r="F174" s="24">
        <v>33</v>
      </c>
      <c r="G174" s="24">
        <v>26</v>
      </c>
      <c r="H174" s="24">
        <v>1</v>
      </c>
      <c r="I174" s="24">
        <v>54</v>
      </c>
      <c r="J174" s="24">
        <v>13</v>
      </c>
      <c r="K174" s="24">
        <v>6</v>
      </c>
      <c r="L174" s="24">
        <v>3</v>
      </c>
      <c r="M174" s="24">
        <v>3</v>
      </c>
      <c r="N174" s="24">
        <v>9</v>
      </c>
      <c r="O174" s="25">
        <f t="shared" si="36"/>
        <v>186</v>
      </c>
      <c r="Q174" s="42"/>
    </row>
    <row r="175" spans="1:17" x14ac:dyDescent="0.25">
      <c r="A175" s="35" t="s">
        <v>88</v>
      </c>
      <c r="B175" s="20" t="s">
        <v>2</v>
      </c>
      <c r="C175" s="21">
        <v>72</v>
      </c>
      <c r="D175" s="21">
        <v>88</v>
      </c>
      <c r="E175" s="21">
        <v>154</v>
      </c>
      <c r="F175" s="21">
        <v>80</v>
      </c>
      <c r="G175" s="21">
        <v>59</v>
      </c>
      <c r="H175" s="21">
        <v>87</v>
      </c>
      <c r="I175" s="21">
        <v>49</v>
      </c>
      <c r="J175" s="21">
        <v>35</v>
      </c>
      <c r="K175" s="21">
        <v>56</v>
      </c>
      <c r="L175" s="21">
        <v>77</v>
      </c>
      <c r="M175" s="21">
        <v>71</v>
      </c>
      <c r="N175" s="21">
        <v>34</v>
      </c>
      <c r="O175" s="22">
        <f>SUM(C175:N175)</f>
        <v>862</v>
      </c>
      <c r="Q175" s="41"/>
    </row>
    <row r="176" spans="1:17" x14ac:dyDescent="0.25">
      <c r="A176" s="36"/>
      <c r="B176" s="19" t="s">
        <v>1</v>
      </c>
      <c r="C176" s="17">
        <v>217</v>
      </c>
      <c r="D176" s="17">
        <v>133</v>
      </c>
      <c r="E176" s="17">
        <v>342</v>
      </c>
      <c r="F176" s="17">
        <v>276</v>
      </c>
      <c r="G176" s="17">
        <v>287</v>
      </c>
      <c r="H176" s="17">
        <v>158</v>
      </c>
      <c r="I176" s="17">
        <v>134</v>
      </c>
      <c r="J176" s="17">
        <v>182</v>
      </c>
      <c r="K176" s="17">
        <v>187</v>
      </c>
      <c r="L176" s="17">
        <v>392</v>
      </c>
      <c r="M176" s="17">
        <v>332</v>
      </c>
      <c r="N176" s="17">
        <v>415</v>
      </c>
      <c r="O176" s="3">
        <f t="shared" ref="O176:O177" si="37">SUM(C176:N176)</f>
        <v>3055</v>
      </c>
      <c r="Q176" s="42"/>
    </row>
    <row r="177" spans="1:17" x14ac:dyDescent="0.25">
      <c r="A177" s="37"/>
      <c r="B177" s="23" t="s">
        <v>3</v>
      </c>
      <c r="C177" s="24">
        <v>22</v>
      </c>
      <c r="D177" s="24">
        <v>93</v>
      </c>
      <c r="E177" s="24">
        <v>143</v>
      </c>
      <c r="F177" s="24">
        <v>72</v>
      </c>
      <c r="G177" s="24">
        <f>42+93</f>
        <v>135</v>
      </c>
      <c r="H177" s="24">
        <f>28+7</f>
        <v>35</v>
      </c>
      <c r="I177" s="24">
        <f>39+42</f>
        <v>81</v>
      </c>
      <c r="J177" s="24">
        <f>35+36</f>
        <v>71</v>
      </c>
      <c r="K177" s="24">
        <v>170</v>
      </c>
      <c r="L177" s="24">
        <v>246</v>
      </c>
      <c r="M177" s="24">
        <v>128</v>
      </c>
      <c r="N177" s="24">
        <v>145</v>
      </c>
      <c r="O177" s="25">
        <f t="shared" si="37"/>
        <v>1341</v>
      </c>
      <c r="Q177" s="42"/>
    </row>
    <row r="178" spans="1:17" x14ac:dyDescent="0.25">
      <c r="A178" s="35" t="s">
        <v>90</v>
      </c>
      <c r="B178" s="20" t="s">
        <v>2</v>
      </c>
      <c r="C178" s="21">
        <v>74</v>
      </c>
      <c r="D178" s="21">
        <v>71</v>
      </c>
      <c r="E178" s="21">
        <v>76</v>
      </c>
      <c r="F178" s="21">
        <v>64</v>
      </c>
      <c r="G178" s="21">
        <v>53</v>
      </c>
      <c r="H178" s="21">
        <v>33</v>
      </c>
      <c r="I178" s="21">
        <v>43</v>
      </c>
      <c r="J178" s="21">
        <v>24</v>
      </c>
      <c r="K178" s="21">
        <v>22</v>
      </c>
      <c r="L178" s="21">
        <v>42</v>
      </c>
      <c r="M178" s="21">
        <v>30</v>
      </c>
      <c r="N178" s="21">
        <v>46</v>
      </c>
      <c r="O178" s="22">
        <f>SUM(C178:N178)</f>
        <v>578</v>
      </c>
      <c r="Q178" s="41"/>
    </row>
    <row r="179" spans="1:17" x14ac:dyDescent="0.25">
      <c r="A179" s="36"/>
      <c r="B179" s="19" t="s">
        <v>1</v>
      </c>
      <c r="C179" s="17">
        <v>44</v>
      </c>
      <c r="D179" s="17">
        <v>18</v>
      </c>
      <c r="E179" s="17">
        <v>28</v>
      </c>
      <c r="F179" s="17">
        <v>39</v>
      </c>
      <c r="G179" s="17">
        <v>40</v>
      </c>
      <c r="H179" s="17">
        <v>26</v>
      </c>
      <c r="I179" s="17">
        <v>27</v>
      </c>
      <c r="J179" s="17">
        <v>44</v>
      </c>
      <c r="K179" s="17">
        <v>15</v>
      </c>
      <c r="L179" s="17">
        <v>41</v>
      </c>
      <c r="M179" s="17">
        <v>34</v>
      </c>
      <c r="N179" s="17">
        <v>42</v>
      </c>
      <c r="O179" s="3">
        <f t="shared" ref="O179:O180" si="38">SUM(C179:N179)</f>
        <v>398</v>
      </c>
      <c r="Q179" s="42"/>
    </row>
    <row r="180" spans="1:17" x14ac:dyDescent="0.25">
      <c r="A180" s="37"/>
      <c r="B180" s="23" t="s">
        <v>3</v>
      </c>
      <c r="C180" s="24">
        <v>21</v>
      </c>
      <c r="D180" s="24">
        <v>4</v>
      </c>
      <c r="E180" s="24">
        <v>40</v>
      </c>
      <c r="F180" s="24">
        <v>21</v>
      </c>
      <c r="G180" s="24">
        <f>18+34</f>
        <v>52</v>
      </c>
      <c r="H180" s="24">
        <v>5</v>
      </c>
      <c r="I180" s="24">
        <v>23</v>
      </c>
      <c r="J180" s="24">
        <f>8+8</f>
        <v>16</v>
      </c>
      <c r="K180" s="24">
        <v>30</v>
      </c>
      <c r="L180" s="24">
        <v>15</v>
      </c>
      <c r="M180" s="24">
        <v>25</v>
      </c>
      <c r="N180" s="24">
        <v>36</v>
      </c>
      <c r="O180" s="25">
        <f t="shared" si="38"/>
        <v>288</v>
      </c>
      <c r="Q180" s="42"/>
    </row>
    <row r="181" spans="1:17" x14ac:dyDescent="0.25">
      <c r="A181" s="35" t="s">
        <v>91</v>
      </c>
      <c r="B181" s="20" t="s">
        <v>2</v>
      </c>
      <c r="C181" s="21">
        <v>77</v>
      </c>
      <c r="D181" s="21">
        <v>160</v>
      </c>
      <c r="E181" s="21">
        <v>104</v>
      </c>
      <c r="F181" s="21">
        <v>39</v>
      </c>
      <c r="G181" s="21">
        <v>67</v>
      </c>
      <c r="H181" s="21">
        <v>64</v>
      </c>
      <c r="I181" s="21">
        <v>26</v>
      </c>
      <c r="J181" s="21">
        <v>91</v>
      </c>
      <c r="K181" s="21">
        <v>52</v>
      </c>
      <c r="L181" s="21">
        <v>90</v>
      </c>
      <c r="M181" s="21">
        <v>50</v>
      </c>
      <c r="N181" s="21">
        <v>1089</v>
      </c>
      <c r="O181" s="22">
        <f>SUM(C181:N181)</f>
        <v>1909</v>
      </c>
      <c r="Q181" s="41"/>
    </row>
    <row r="182" spans="1:17" x14ac:dyDescent="0.25">
      <c r="A182" s="36"/>
      <c r="B182" s="19" t="s">
        <v>1</v>
      </c>
      <c r="C182" s="17">
        <v>127</v>
      </c>
      <c r="D182" s="17">
        <v>53</v>
      </c>
      <c r="E182" s="17">
        <v>66</v>
      </c>
      <c r="F182" s="17">
        <v>47</v>
      </c>
      <c r="G182" s="17">
        <v>42</v>
      </c>
      <c r="H182" s="17">
        <v>72</v>
      </c>
      <c r="I182" s="17">
        <v>36</v>
      </c>
      <c r="J182" s="17">
        <v>20</v>
      </c>
      <c r="K182" s="17">
        <v>58</v>
      </c>
      <c r="L182" s="17">
        <v>77</v>
      </c>
      <c r="M182" s="17">
        <v>71</v>
      </c>
      <c r="N182" s="17">
        <v>69</v>
      </c>
      <c r="O182" s="3">
        <f t="shared" ref="O182:O183" si="39">SUM(C182:N182)</f>
        <v>738</v>
      </c>
      <c r="Q182" s="42"/>
    </row>
    <row r="183" spans="1:17" x14ac:dyDescent="0.25">
      <c r="A183" s="37"/>
      <c r="B183" s="23" t="s">
        <v>3</v>
      </c>
      <c r="C183" s="24">
        <v>23</v>
      </c>
      <c r="D183" s="24">
        <v>125</v>
      </c>
      <c r="E183" s="24">
        <v>100</v>
      </c>
      <c r="F183" s="24">
        <v>105</v>
      </c>
      <c r="G183" s="24">
        <v>110</v>
      </c>
      <c r="H183" s="24">
        <v>23</v>
      </c>
      <c r="I183" s="24">
        <v>60</v>
      </c>
      <c r="J183" s="24">
        <f>40+27</f>
        <v>67</v>
      </c>
      <c r="K183" s="24">
        <v>94</v>
      </c>
      <c r="L183" s="24">
        <v>45</v>
      </c>
      <c r="M183" s="24">
        <v>124</v>
      </c>
      <c r="N183" s="24">
        <v>55</v>
      </c>
      <c r="O183" s="25">
        <f t="shared" si="39"/>
        <v>931</v>
      </c>
      <c r="Q183" s="42"/>
    </row>
    <row r="184" spans="1:17" x14ac:dyDescent="0.25">
      <c r="A184" s="35" t="s">
        <v>92</v>
      </c>
      <c r="B184" s="20" t="s">
        <v>2</v>
      </c>
      <c r="C184" s="21">
        <v>25</v>
      </c>
      <c r="D184" s="21">
        <v>13</v>
      </c>
      <c r="E184" s="21">
        <v>28</v>
      </c>
      <c r="F184" s="21">
        <v>8</v>
      </c>
      <c r="G184" s="21">
        <v>14</v>
      </c>
      <c r="H184" s="21">
        <v>19</v>
      </c>
      <c r="I184" s="21">
        <v>12</v>
      </c>
      <c r="J184" s="21">
        <v>18</v>
      </c>
      <c r="K184" s="21">
        <v>30</v>
      </c>
      <c r="L184" s="21">
        <v>24</v>
      </c>
      <c r="M184" s="21">
        <v>15</v>
      </c>
      <c r="N184" s="21">
        <v>28</v>
      </c>
      <c r="O184" s="22">
        <f>SUM(C184:N184)</f>
        <v>234</v>
      </c>
      <c r="Q184" s="41"/>
    </row>
    <row r="185" spans="1:17" x14ac:dyDescent="0.25">
      <c r="A185" s="36"/>
      <c r="B185" s="19" t="s">
        <v>1</v>
      </c>
      <c r="C185" s="17">
        <v>30</v>
      </c>
      <c r="D185" s="17">
        <v>14</v>
      </c>
      <c r="E185" s="17">
        <v>14</v>
      </c>
      <c r="F185" s="17">
        <v>12</v>
      </c>
      <c r="G185" s="17">
        <v>7</v>
      </c>
      <c r="H185" s="17">
        <v>9</v>
      </c>
      <c r="I185" s="17">
        <v>2</v>
      </c>
      <c r="J185" s="17">
        <v>15</v>
      </c>
      <c r="K185" s="17">
        <v>12</v>
      </c>
      <c r="L185" s="17">
        <v>20</v>
      </c>
      <c r="M185" s="17">
        <v>20</v>
      </c>
      <c r="N185" s="17">
        <v>6</v>
      </c>
      <c r="O185" s="3">
        <f t="shared" ref="O185:O186" si="40">SUM(C185:N185)</f>
        <v>161</v>
      </c>
      <c r="Q185" s="42"/>
    </row>
    <row r="186" spans="1:17" x14ac:dyDescent="0.25">
      <c r="A186" s="37"/>
      <c r="B186" s="23" t="s">
        <v>3</v>
      </c>
      <c r="C186" s="24">
        <v>21</v>
      </c>
      <c r="D186" s="24">
        <v>69</v>
      </c>
      <c r="E186" s="24">
        <v>19</v>
      </c>
      <c r="F186" s="24">
        <v>22</v>
      </c>
      <c r="G186" s="24">
        <f>24+52</f>
        <v>76</v>
      </c>
      <c r="H186" s="24">
        <v>11</v>
      </c>
      <c r="I186" s="24">
        <f>8+5</f>
        <v>13</v>
      </c>
      <c r="J186" s="24">
        <f>6+19</f>
        <v>25</v>
      </c>
      <c r="K186" s="24">
        <v>26</v>
      </c>
      <c r="L186" s="24">
        <v>36</v>
      </c>
      <c r="M186" s="24">
        <v>103</v>
      </c>
      <c r="N186" s="24">
        <v>55</v>
      </c>
      <c r="O186" s="25">
        <f t="shared" si="40"/>
        <v>476</v>
      </c>
      <c r="Q186" s="42"/>
    </row>
    <row r="187" spans="1:17" x14ac:dyDescent="0.25">
      <c r="A187" s="35" t="s">
        <v>94</v>
      </c>
      <c r="B187" s="20" t="s">
        <v>2</v>
      </c>
      <c r="C187" s="21">
        <v>23</v>
      </c>
      <c r="D187" s="21">
        <v>3</v>
      </c>
      <c r="E187" s="21">
        <v>8</v>
      </c>
      <c r="F187" s="21">
        <v>2</v>
      </c>
      <c r="G187" s="21">
        <v>6</v>
      </c>
      <c r="H187" s="21">
        <v>3</v>
      </c>
      <c r="I187" s="21">
        <v>3</v>
      </c>
      <c r="J187" s="21">
        <v>4</v>
      </c>
      <c r="K187" s="21">
        <v>14</v>
      </c>
      <c r="L187" s="21">
        <v>8</v>
      </c>
      <c r="M187" s="21">
        <v>7</v>
      </c>
      <c r="N187" s="21">
        <v>3</v>
      </c>
      <c r="O187" s="22">
        <f>SUM(C187:N187)</f>
        <v>84</v>
      </c>
      <c r="Q187" s="41"/>
    </row>
    <row r="188" spans="1:17" x14ac:dyDescent="0.25">
      <c r="A188" s="36"/>
      <c r="B188" s="19" t="s">
        <v>1</v>
      </c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3">
        <f t="shared" ref="O188:O189" si="41">SUM(C188:N188)</f>
        <v>0</v>
      </c>
      <c r="Q188" s="42"/>
    </row>
    <row r="189" spans="1:17" x14ac:dyDescent="0.25">
      <c r="A189" s="37"/>
      <c r="B189" s="23" t="s">
        <v>3</v>
      </c>
      <c r="C189" s="24">
        <v>22</v>
      </c>
      <c r="D189" s="24">
        <v>156</v>
      </c>
      <c r="E189" s="24">
        <v>47</v>
      </c>
      <c r="F189" s="24">
        <v>3</v>
      </c>
      <c r="G189" s="24">
        <v>111</v>
      </c>
      <c r="H189" s="24">
        <v>23</v>
      </c>
      <c r="I189" s="24">
        <v>96</v>
      </c>
      <c r="J189" s="24">
        <v>85</v>
      </c>
      <c r="K189" s="24">
        <v>6</v>
      </c>
      <c r="L189" s="24">
        <v>117</v>
      </c>
      <c r="M189" s="24">
        <v>164</v>
      </c>
      <c r="N189" s="24">
        <v>74</v>
      </c>
      <c r="O189" s="25">
        <f t="shared" si="41"/>
        <v>904</v>
      </c>
      <c r="Q189" s="42"/>
    </row>
    <row r="190" spans="1:17" x14ac:dyDescent="0.25">
      <c r="A190" s="35" t="s">
        <v>95</v>
      </c>
      <c r="B190" s="20" t="s">
        <v>2</v>
      </c>
      <c r="C190" s="21">
        <v>40</v>
      </c>
      <c r="D190" s="21">
        <v>29</v>
      </c>
      <c r="E190" s="21">
        <v>41</v>
      </c>
      <c r="F190" s="21">
        <v>36</v>
      </c>
      <c r="G190" s="21">
        <v>25</v>
      </c>
      <c r="H190" s="21">
        <v>12</v>
      </c>
      <c r="I190" s="21">
        <v>14</v>
      </c>
      <c r="J190" s="21">
        <v>14</v>
      </c>
      <c r="K190" s="21">
        <v>42</v>
      </c>
      <c r="L190" s="21">
        <v>53</v>
      </c>
      <c r="M190" s="21">
        <v>41</v>
      </c>
      <c r="N190" s="21">
        <v>23</v>
      </c>
      <c r="O190" s="22">
        <f>SUM(C190:N190)</f>
        <v>370</v>
      </c>
      <c r="Q190" s="41"/>
    </row>
    <row r="191" spans="1:17" x14ac:dyDescent="0.25">
      <c r="A191" s="36"/>
      <c r="B191" s="19" t="s">
        <v>1</v>
      </c>
      <c r="C191" s="17">
        <v>48</v>
      </c>
      <c r="D191" s="17">
        <v>26</v>
      </c>
      <c r="E191" s="17">
        <v>38</v>
      </c>
      <c r="F191" s="17">
        <v>50</v>
      </c>
      <c r="G191" s="17">
        <v>20</v>
      </c>
      <c r="H191" s="17">
        <v>49</v>
      </c>
      <c r="I191" s="17">
        <v>25</v>
      </c>
      <c r="J191" s="17">
        <v>10</v>
      </c>
      <c r="K191" s="17">
        <v>16</v>
      </c>
      <c r="L191" s="17">
        <v>26</v>
      </c>
      <c r="M191" s="17">
        <v>32</v>
      </c>
      <c r="N191" s="17">
        <v>30</v>
      </c>
      <c r="O191" s="3">
        <f t="shared" ref="O191:O192" si="42">SUM(C191:N191)</f>
        <v>370</v>
      </c>
      <c r="Q191" s="42"/>
    </row>
    <row r="192" spans="1:17" x14ac:dyDescent="0.25">
      <c r="A192" s="37"/>
      <c r="B192" s="23" t="s">
        <v>3</v>
      </c>
      <c r="C192" s="24">
        <v>1</v>
      </c>
      <c r="D192" s="24">
        <v>2</v>
      </c>
      <c r="E192" s="24">
        <v>4</v>
      </c>
      <c r="F192" s="24">
        <v>5</v>
      </c>
      <c r="G192" s="24">
        <v>22</v>
      </c>
      <c r="H192" s="24">
        <v>6</v>
      </c>
      <c r="I192" s="24">
        <v>7</v>
      </c>
      <c r="J192" s="24">
        <v>25</v>
      </c>
      <c r="K192" s="24">
        <v>18</v>
      </c>
      <c r="L192" s="24">
        <v>1</v>
      </c>
      <c r="M192" s="24">
        <v>15</v>
      </c>
      <c r="N192" s="24">
        <v>19</v>
      </c>
      <c r="O192" s="25">
        <f t="shared" si="42"/>
        <v>125</v>
      </c>
      <c r="Q192" s="42"/>
    </row>
    <row r="193" spans="1:17" x14ac:dyDescent="0.25">
      <c r="A193" s="35" t="s">
        <v>96</v>
      </c>
      <c r="B193" s="20" t="s">
        <v>2</v>
      </c>
      <c r="C193" s="21">
        <v>85</v>
      </c>
      <c r="D193" s="21">
        <v>151</v>
      </c>
      <c r="E193" s="21">
        <v>133</v>
      </c>
      <c r="F193" s="21">
        <v>61</v>
      </c>
      <c r="G193" s="21">
        <v>86</v>
      </c>
      <c r="H193" s="21">
        <v>60</v>
      </c>
      <c r="I193" s="21">
        <v>34</v>
      </c>
      <c r="J193" s="21">
        <v>59</v>
      </c>
      <c r="K193" s="21">
        <v>42</v>
      </c>
      <c r="L193" s="21">
        <v>127</v>
      </c>
      <c r="M193" s="21">
        <v>63</v>
      </c>
      <c r="N193" s="21">
        <v>79</v>
      </c>
      <c r="O193" s="22">
        <f>SUM(C193:N193)</f>
        <v>980</v>
      </c>
      <c r="Q193" s="41"/>
    </row>
    <row r="194" spans="1:17" x14ac:dyDescent="0.25">
      <c r="A194" s="36"/>
      <c r="B194" s="19" t="s">
        <v>1</v>
      </c>
      <c r="C194" s="17">
        <v>124</v>
      </c>
      <c r="D194" s="17">
        <v>134</v>
      </c>
      <c r="E194" s="17">
        <v>169</v>
      </c>
      <c r="F194" s="17">
        <v>166</v>
      </c>
      <c r="G194" s="17">
        <v>128</v>
      </c>
      <c r="H194" s="17">
        <v>52</v>
      </c>
      <c r="I194" s="17">
        <v>68</v>
      </c>
      <c r="J194" s="17">
        <v>83</v>
      </c>
      <c r="K194" s="17">
        <v>124</v>
      </c>
      <c r="L194" s="17">
        <v>162</v>
      </c>
      <c r="M194" s="17">
        <v>212</v>
      </c>
      <c r="N194" s="17">
        <v>94</v>
      </c>
      <c r="O194" s="3">
        <f t="shared" ref="O194:O195" si="43">SUM(C194:N194)</f>
        <v>1516</v>
      </c>
      <c r="Q194" s="42"/>
    </row>
    <row r="195" spans="1:17" x14ac:dyDescent="0.25">
      <c r="A195" s="37"/>
      <c r="B195" s="23" t="s">
        <v>3</v>
      </c>
      <c r="C195" s="24">
        <v>40</v>
      </c>
      <c r="D195" s="24">
        <v>81</v>
      </c>
      <c r="E195" s="24">
        <v>154</v>
      </c>
      <c r="F195" s="24">
        <v>99</v>
      </c>
      <c r="G195" s="24">
        <f>57+58</f>
        <v>115</v>
      </c>
      <c r="H195" s="24">
        <v>30</v>
      </c>
      <c r="I195" s="24">
        <v>53</v>
      </c>
      <c r="J195" s="24">
        <v>78</v>
      </c>
      <c r="K195" s="24">
        <v>22</v>
      </c>
      <c r="L195" s="24">
        <v>35</v>
      </c>
      <c r="M195" s="24">
        <v>68</v>
      </c>
      <c r="N195" s="24">
        <v>79</v>
      </c>
      <c r="O195" s="25">
        <f t="shared" si="43"/>
        <v>854</v>
      </c>
      <c r="Q195" s="42"/>
    </row>
    <row r="196" spans="1:17" x14ac:dyDescent="0.25">
      <c r="A196" s="35" t="s">
        <v>97</v>
      </c>
      <c r="B196" s="20" t="s">
        <v>2</v>
      </c>
      <c r="C196" s="21">
        <v>96</v>
      </c>
      <c r="D196" s="21">
        <v>146</v>
      </c>
      <c r="E196" s="21">
        <v>120</v>
      </c>
      <c r="F196" s="21">
        <v>72</v>
      </c>
      <c r="G196" s="21">
        <v>68</v>
      </c>
      <c r="H196" s="21">
        <v>84</v>
      </c>
      <c r="I196" s="21">
        <v>74</v>
      </c>
      <c r="J196" s="21">
        <v>92</v>
      </c>
      <c r="K196" s="21">
        <v>87</v>
      </c>
      <c r="L196" s="21">
        <v>62</v>
      </c>
      <c r="M196" s="21">
        <v>45</v>
      </c>
      <c r="N196" s="21">
        <v>56</v>
      </c>
      <c r="O196" s="22">
        <f>SUM(C196:N196)</f>
        <v>1002</v>
      </c>
      <c r="Q196" s="41"/>
    </row>
    <row r="197" spans="1:17" x14ac:dyDescent="0.25">
      <c r="A197" s="36"/>
      <c r="B197" s="19" t="s">
        <v>1</v>
      </c>
      <c r="C197" s="17">
        <v>28</v>
      </c>
      <c r="D197" s="17">
        <v>13</v>
      </c>
      <c r="E197" s="17">
        <v>24</v>
      </c>
      <c r="F197" s="17">
        <v>21</v>
      </c>
      <c r="G197" s="17">
        <v>10</v>
      </c>
      <c r="H197" s="17">
        <v>11</v>
      </c>
      <c r="I197" s="17">
        <v>13</v>
      </c>
      <c r="J197" s="17">
        <v>10</v>
      </c>
      <c r="K197" s="17">
        <v>9</v>
      </c>
      <c r="L197" s="17">
        <v>24</v>
      </c>
      <c r="M197" s="17">
        <v>16</v>
      </c>
      <c r="N197" s="17">
        <v>41</v>
      </c>
      <c r="O197" s="3">
        <f t="shared" ref="O197:O198" si="44">SUM(C197:N197)</f>
        <v>220</v>
      </c>
      <c r="Q197" s="42"/>
    </row>
    <row r="198" spans="1:17" x14ac:dyDescent="0.25">
      <c r="A198" s="37"/>
      <c r="B198" s="23" t="s">
        <v>3</v>
      </c>
      <c r="C198" s="24">
        <v>6</v>
      </c>
      <c r="D198" s="24">
        <v>42</v>
      </c>
      <c r="E198" s="24">
        <v>39</v>
      </c>
      <c r="F198" s="24">
        <v>35</v>
      </c>
      <c r="G198" s="24">
        <f>24+42</f>
        <v>66</v>
      </c>
      <c r="H198" s="24">
        <f>3+39</f>
        <v>42</v>
      </c>
      <c r="I198" s="24">
        <v>25</v>
      </c>
      <c r="J198" s="24">
        <v>78</v>
      </c>
      <c r="K198" s="24">
        <v>34</v>
      </c>
      <c r="L198" s="24">
        <v>67</v>
      </c>
      <c r="M198" s="24">
        <v>49</v>
      </c>
      <c r="N198" s="24">
        <v>73</v>
      </c>
      <c r="O198" s="25">
        <f t="shared" si="44"/>
        <v>556</v>
      </c>
      <c r="Q198" s="42"/>
    </row>
    <row r="199" spans="1:17" x14ac:dyDescent="0.25">
      <c r="A199" s="35" t="s">
        <v>98</v>
      </c>
      <c r="B199" s="20" t="s">
        <v>2</v>
      </c>
      <c r="C199" s="21">
        <v>49</v>
      </c>
      <c r="D199" s="21">
        <v>67</v>
      </c>
      <c r="E199" s="21">
        <v>43</v>
      </c>
      <c r="F199" s="21">
        <v>54</v>
      </c>
      <c r="G199" s="21">
        <v>53</v>
      </c>
      <c r="H199" s="21">
        <v>51</v>
      </c>
      <c r="I199" s="21">
        <v>22</v>
      </c>
      <c r="J199" s="21">
        <v>21</v>
      </c>
      <c r="K199" s="21">
        <v>18</v>
      </c>
      <c r="L199" s="21">
        <v>60</v>
      </c>
      <c r="M199" s="21">
        <v>60</v>
      </c>
      <c r="N199" s="21">
        <v>62</v>
      </c>
      <c r="O199" s="22">
        <f>SUM(C199:N199)</f>
        <v>560</v>
      </c>
      <c r="Q199" s="41"/>
    </row>
    <row r="200" spans="1:17" x14ac:dyDescent="0.25">
      <c r="A200" s="36"/>
      <c r="B200" s="19" t="s">
        <v>1</v>
      </c>
      <c r="C200" s="17">
        <v>25</v>
      </c>
      <c r="D200" s="17">
        <v>41</v>
      </c>
      <c r="E200" s="17">
        <v>27</v>
      </c>
      <c r="F200" s="17">
        <v>53</v>
      </c>
      <c r="G200" s="17">
        <v>36</v>
      </c>
      <c r="H200" s="17">
        <v>22</v>
      </c>
      <c r="I200" s="17">
        <v>20</v>
      </c>
      <c r="J200" s="17">
        <v>25</v>
      </c>
      <c r="K200" s="17">
        <v>26</v>
      </c>
      <c r="L200" s="17">
        <v>40</v>
      </c>
      <c r="M200" s="17">
        <v>28</v>
      </c>
      <c r="N200" s="17">
        <v>44</v>
      </c>
      <c r="O200" s="3">
        <f t="shared" ref="O200:O201" si="45">SUM(C200:N200)</f>
        <v>387</v>
      </c>
      <c r="Q200" s="42"/>
    </row>
    <row r="201" spans="1:17" x14ac:dyDescent="0.25">
      <c r="A201" s="37"/>
      <c r="B201" s="23" t="s">
        <v>3</v>
      </c>
      <c r="C201" s="24">
        <v>19</v>
      </c>
      <c r="D201" s="24">
        <v>14</v>
      </c>
      <c r="E201" s="24">
        <v>30</v>
      </c>
      <c r="F201" s="24">
        <v>6</v>
      </c>
      <c r="G201" s="24">
        <v>25</v>
      </c>
      <c r="H201" s="24">
        <v>14</v>
      </c>
      <c r="I201" s="24">
        <v>15</v>
      </c>
      <c r="J201" s="24">
        <v>17</v>
      </c>
      <c r="K201" s="24">
        <v>14</v>
      </c>
      <c r="L201" s="24">
        <v>22</v>
      </c>
      <c r="M201" s="24">
        <v>32</v>
      </c>
      <c r="N201" s="24">
        <v>46</v>
      </c>
      <c r="O201" s="25">
        <f t="shared" si="45"/>
        <v>254</v>
      </c>
      <c r="Q201" s="42"/>
    </row>
    <row r="202" spans="1:17" x14ac:dyDescent="0.25">
      <c r="A202" s="35" t="s">
        <v>99</v>
      </c>
      <c r="B202" s="20" t="s">
        <v>2</v>
      </c>
      <c r="C202" s="21">
        <v>70</v>
      </c>
      <c r="D202" s="21">
        <v>78</v>
      </c>
      <c r="E202" s="21">
        <v>87</v>
      </c>
      <c r="F202" s="21">
        <v>54</v>
      </c>
      <c r="G202" s="21">
        <v>80</v>
      </c>
      <c r="H202" s="21">
        <v>53</v>
      </c>
      <c r="I202" s="21">
        <v>37</v>
      </c>
      <c r="J202" s="21">
        <v>40</v>
      </c>
      <c r="K202" s="21">
        <v>51</v>
      </c>
      <c r="L202" s="21">
        <v>61</v>
      </c>
      <c r="M202" s="21">
        <v>107</v>
      </c>
      <c r="N202" s="21">
        <v>61</v>
      </c>
      <c r="O202" s="22">
        <f>SUM(C202:N202)</f>
        <v>779</v>
      </c>
      <c r="Q202" s="41"/>
    </row>
    <row r="203" spans="1:17" x14ac:dyDescent="0.25">
      <c r="A203" s="36"/>
      <c r="B203" s="19" t="s">
        <v>1</v>
      </c>
      <c r="C203" s="17">
        <v>25</v>
      </c>
      <c r="D203" s="17">
        <v>19</v>
      </c>
      <c r="E203" s="17">
        <v>82</v>
      </c>
      <c r="F203" s="17">
        <v>27</v>
      </c>
      <c r="G203" s="17">
        <v>12</v>
      </c>
      <c r="H203" s="17">
        <v>15</v>
      </c>
      <c r="I203" s="17">
        <v>18</v>
      </c>
      <c r="J203" s="17">
        <v>21</v>
      </c>
      <c r="K203" s="17">
        <v>16</v>
      </c>
      <c r="L203" s="17">
        <v>31</v>
      </c>
      <c r="M203" s="17">
        <v>18</v>
      </c>
      <c r="N203" s="17">
        <v>47</v>
      </c>
      <c r="O203" s="3">
        <f t="shared" ref="O203:O225" si="46">SUM(C203:N203)</f>
        <v>331</v>
      </c>
      <c r="Q203" s="42"/>
    </row>
    <row r="204" spans="1:17" x14ac:dyDescent="0.25">
      <c r="A204" s="37"/>
      <c r="B204" s="23" t="s">
        <v>3</v>
      </c>
      <c r="C204" s="24">
        <v>22</v>
      </c>
      <c r="D204" s="24">
        <v>24</v>
      </c>
      <c r="E204" s="24">
        <v>28</v>
      </c>
      <c r="F204" s="24">
        <v>29</v>
      </c>
      <c r="G204" s="24">
        <v>146</v>
      </c>
      <c r="H204" s="24">
        <v>27</v>
      </c>
      <c r="I204" s="24">
        <v>7</v>
      </c>
      <c r="J204" s="24">
        <v>203</v>
      </c>
      <c r="K204" s="24">
        <v>28</v>
      </c>
      <c r="L204" s="24">
        <v>20</v>
      </c>
      <c r="M204" s="24">
        <v>66</v>
      </c>
      <c r="N204" s="24">
        <v>87</v>
      </c>
      <c r="O204" s="25">
        <f t="shared" si="46"/>
        <v>687</v>
      </c>
      <c r="Q204" s="42"/>
    </row>
    <row r="205" spans="1:17" x14ac:dyDescent="0.25">
      <c r="A205" s="35" t="s">
        <v>100</v>
      </c>
      <c r="B205" s="20" t="s">
        <v>2</v>
      </c>
      <c r="C205" s="21">
        <v>119</v>
      </c>
      <c r="D205" s="21">
        <v>208</v>
      </c>
      <c r="E205" s="21">
        <v>108</v>
      </c>
      <c r="F205" s="21">
        <v>172</v>
      </c>
      <c r="G205" s="21">
        <v>90</v>
      </c>
      <c r="H205" s="21">
        <v>110</v>
      </c>
      <c r="I205" s="21">
        <v>65</v>
      </c>
      <c r="J205" s="21">
        <v>28</v>
      </c>
      <c r="K205" s="21">
        <v>74</v>
      </c>
      <c r="L205" s="21">
        <v>81</v>
      </c>
      <c r="M205" s="21">
        <v>80</v>
      </c>
      <c r="N205" s="21">
        <v>70</v>
      </c>
      <c r="O205" s="22">
        <f>SUM(C205:N205)</f>
        <v>1205</v>
      </c>
      <c r="Q205" s="41"/>
    </row>
    <row r="206" spans="1:17" x14ac:dyDescent="0.25">
      <c r="A206" s="36"/>
      <c r="B206" s="19" t="s">
        <v>1</v>
      </c>
      <c r="C206" s="17">
        <v>104</v>
      </c>
      <c r="D206" s="17">
        <v>158</v>
      </c>
      <c r="E206" s="17">
        <v>240</v>
      </c>
      <c r="F206" s="17">
        <v>230</v>
      </c>
      <c r="G206" s="17">
        <v>204</v>
      </c>
      <c r="H206" s="17">
        <v>60</v>
      </c>
      <c r="I206" s="17">
        <v>68</v>
      </c>
      <c r="J206" s="17">
        <v>72</v>
      </c>
      <c r="K206" s="17">
        <v>232</v>
      </c>
      <c r="L206" s="17">
        <v>278</v>
      </c>
      <c r="M206" s="17">
        <v>250</v>
      </c>
      <c r="N206" s="17">
        <v>194</v>
      </c>
      <c r="O206" s="3">
        <f t="shared" si="46"/>
        <v>2090</v>
      </c>
      <c r="Q206" s="42"/>
    </row>
    <row r="207" spans="1:17" x14ac:dyDescent="0.25">
      <c r="A207" s="37"/>
      <c r="B207" s="23" t="s">
        <v>3</v>
      </c>
      <c r="C207" s="24">
        <v>172</v>
      </c>
      <c r="D207" s="24">
        <v>82</v>
      </c>
      <c r="E207" s="24">
        <v>156</v>
      </c>
      <c r="F207" s="24">
        <v>146</v>
      </c>
      <c r="G207" s="24">
        <f>61+52</f>
        <v>113</v>
      </c>
      <c r="H207" s="24">
        <f>31+16</f>
        <v>47</v>
      </c>
      <c r="I207" s="24">
        <f>22+49</f>
        <v>71</v>
      </c>
      <c r="J207" s="24">
        <f>41+35</f>
        <v>76</v>
      </c>
      <c r="K207" s="24">
        <v>64</v>
      </c>
      <c r="L207" s="24">
        <v>112</v>
      </c>
      <c r="M207" s="24">
        <v>119</v>
      </c>
      <c r="N207" s="24">
        <v>89</v>
      </c>
      <c r="O207" s="25">
        <f t="shared" si="46"/>
        <v>1247</v>
      </c>
      <c r="Q207" s="42"/>
    </row>
    <row r="208" spans="1:17" x14ac:dyDescent="0.25">
      <c r="A208" s="35" t="s">
        <v>101</v>
      </c>
      <c r="B208" s="20" t="s">
        <v>2</v>
      </c>
      <c r="C208" s="21">
        <v>158</v>
      </c>
      <c r="D208" s="21">
        <v>134</v>
      </c>
      <c r="E208" s="21">
        <v>155</v>
      </c>
      <c r="F208" s="21">
        <v>291</v>
      </c>
      <c r="G208" s="21">
        <v>173</v>
      </c>
      <c r="H208" s="21">
        <v>186</v>
      </c>
      <c r="I208" s="21">
        <v>147</v>
      </c>
      <c r="J208" s="21">
        <v>65</v>
      </c>
      <c r="K208" s="21">
        <v>80</v>
      </c>
      <c r="L208" s="21">
        <v>71</v>
      </c>
      <c r="M208" s="21">
        <v>111</v>
      </c>
      <c r="N208" s="21">
        <v>80</v>
      </c>
      <c r="O208" s="22">
        <f>SUM(C208:N208)</f>
        <v>1651</v>
      </c>
      <c r="Q208" s="41"/>
    </row>
    <row r="209" spans="1:17" x14ac:dyDescent="0.25">
      <c r="A209" s="36"/>
      <c r="B209" s="19" t="s">
        <v>1</v>
      </c>
      <c r="C209" s="17">
        <v>237</v>
      </c>
      <c r="D209" s="17">
        <v>167</v>
      </c>
      <c r="E209" s="17">
        <v>126</v>
      </c>
      <c r="F209" s="17">
        <v>172</v>
      </c>
      <c r="G209" s="17">
        <v>159</v>
      </c>
      <c r="H209" s="17">
        <v>69</v>
      </c>
      <c r="I209" s="17">
        <v>60</v>
      </c>
      <c r="J209" s="17">
        <v>172</v>
      </c>
      <c r="K209" s="17">
        <v>145</v>
      </c>
      <c r="L209" s="17">
        <v>181</v>
      </c>
      <c r="M209" s="17">
        <v>141</v>
      </c>
      <c r="N209" s="17">
        <v>167</v>
      </c>
      <c r="O209" s="3">
        <f t="shared" si="46"/>
        <v>1796</v>
      </c>
      <c r="Q209" s="42"/>
    </row>
    <row r="210" spans="1:17" x14ac:dyDescent="0.25">
      <c r="A210" s="37"/>
      <c r="B210" s="23" t="s">
        <v>3</v>
      </c>
      <c r="C210" s="24">
        <v>13</v>
      </c>
      <c r="D210" s="24">
        <v>45</v>
      </c>
      <c r="E210" s="24">
        <v>162</v>
      </c>
      <c r="F210" s="24">
        <v>80</v>
      </c>
      <c r="G210" s="24">
        <v>98</v>
      </c>
      <c r="H210" s="24">
        <v>5</v>
      </c>
      <c r="I210" s="24">
        <f>15+42</f>
        <v>57</v>
      </c>
      <c r="J210" s="24">
        <f>58+32</f>
        <v>90</v>
      </c>
      <c r="K210" s="24">
        <v>71</v>
      </c>
      <c r="L210" s="24">
        <v>39</v>
      </c>
      <c r="M210" s="24">
        <v>41</v>
      </c>
      <c r="N210" s="24">
        <v>120</v>
      </c>
      <c r="O210" s="25">
        <f t="shared" si="46"/>
        <v>821</v>
      </c>
      <c r="Q210" s="42"/>
    </row>
    <row r="211" spans="1:17" x14ac:dyDescent="0.25">
      <c r="A211" s="35" t="s">
        <v>102</v>
      </c>
      <c r="B211" s="20" t="s">
        <v>2</v>
      </c>
      <c r="C211" s="21">
        <v>135</v>
      </c>
      <c r="D211" s="21">
        <v>74</v>
      </c>
      <c r="E211" s="21">
        <v>97</v>
      </c>
      <c r="F211" s="21">
        <v>77</v>
      </c>
      <c r="G211" s="21">
        <v>60</v>
      </c>
      <c r="H211" s="21">
        <v>96</v>
      </c>
      <c r="I211" s="21">
        <v>43</v>
      </c>
      <c r="J211" s="21">
        <v>24</v>
      </c>
      <c r="K211" s="21">
        <v>72</v>
      </c>
      <c r="L211" s="21">
        <v>47</v>
      </c>
      <c r="M211" s="21">
        <v>71</v>
      </c>
      <c r="N211" s="21">
        <v>59</v>
      </c>
      <c r="O211" s="22">
        <f>SUM(C211:N211)</f>
        <v>855</v>
      </c>
      <c r="Q211" s="41"/>
    </row>
    <row r="212" spans="1:17" x14ac:dyDescent="0.25">
      <c r="A212" s="36"/>
      <c r="B212" s="19" t="s">
        <v>1</v>
      </c>
      <c r="C212" s="17">
        <v>56</v>
      </c>
      <c r="D212" s="17">
        <v>33</v>
      </c>
      <c r="E212" s="17">
        <v>56</v>
      </c>
      <c r="F212" s="17">
        <v>29</v>
      </c>
      <c r="G212" s="17">
        <v>80</v>
      </c>
      <c r="H212" s="17">
        <v>42</v>
      </c>
      <c r="I212" s="17">
        <v>16</v>
      </c>
      <c r="J212" s="17">
        <v>46</v>
      </c>
      <c r="K212" s="17">
        <v>21</v>
      </c>
      <c r="L212" s="17">
        <v>52</v>
      </c>
      <c r="M212" s="17">
        <v>37</v>
      </c>
      <c r="N212" s="17">
        <v>72</v>
      </c>
      <c r="O212" s="3">
        <f t="shared" si="46"/>
        <v>540</v>
      </c>
      <c r="Q212" s="42"/>
    </row>
    <row r="213" spans="1:17" x14ac:dyDescent="0.25">
      <c r="A213" s="37"/>
      <c r="B213" s="23" t="s">
        <v>3</v>
      </c>
      <c r="C213" s="24">
        <v>106</v>
      </c>
      <c r="D213" s="24">
        <v>48</v>
      </c>
      <c r="E213" s="24">
        <v>143</v>
      </c>
      <c r="F213" s="24">
        <v>78</v>
      </c>
      <c r="G213" s="24">
        <f>25+62</f>
        <v>87</v>
      </c>
      <c r="H213" s="24">
        <f>25+20</f>
        <v>45</v>
      </c>
      <c r="I213" s="24">
        <f>10+21</f>
        <v>31</v>
      </c>
      <c r="J213" s="24">
        <f>12+32</f>
        <v>44</v>
      </c>
      <c r="K213" s="24">
        <v>74</v>
      </c>
      <c r="L213" s="24">
        <v>103</v>
      </c>
      <c r="M213" s="24">
        <v>30</v>
      </c>
      <c r="N213" s="24">
        <v>87</v>
      </c>
      <c r="O213" s="25">
        <f t="shared" si="46"/>
        <v>876</v>
      </c>
      <c r="Q213" s="42"/>
    </row>
    <row r="214" spans="1:17" x14ac:dyDescent="0.25">
      <c r="A214" s="35" t="s">
        <v>103</v>
      </c>
      <c r="B214" s="20" t="s">
        <v>2</v>
      </c>
      <c r="C214" s="21">
        <v>104</v>
      </c>
      <c r="D214" s="21">
        <v>278</v>
      </c>
      <c r="E214" s="21">
        <v>158</v>
      </c>
      <c r="F214" s="21">
        <v>83</v>
      </c>
      <c r="G214" s="21">
        <v>100</v>
      </c>
      <c r="H214" s="21">
        <v>125</v>
      </c>
      <c r="I214" s="21">
        <v>98</v>
      </c>
      <c r="J214" s="21">
        <v>54</v>
      </c>
      <c r="K214" s="21">
        <v>45</v>
      </c>
      <c r="L214" s="21">
        <v>157</v>
      </c>
      <c r="M214" s="21">
        <v>435</v>
      </c>
      <c r="N214" s="21">
        <v>90</v>
      </c>
      <c r="O214" s="22">
        <f>SUM(C214:N214)</f>
        <v>1727</v>
      </c>
      <c r="Q214" s="41"/>
    </row>
    <row r="215" spans="1:17" x14ac:dyDescent="0.25">
      <c r="A215" s="36"/>
      <c r="B215" s="19" t="s">
        <v>1</v>
      </c>
      <c r="C215" s="17">
        <v>1</v>
      </c>
      <c r="D215" s="17">
        <v>1</v>
      </c>
      <c r="E215" s="17">
        <v>4</v>
      </c>
      <c r="F215" s="17">
        <v>1</v>
      </c>
      <c r="G215" s="17">
        <v>1</v>
      </c>
      <c r="H215" s="17">
        <v>11</v>
      </c>
      <c r="I215" s="17">
        <v>10</v>
      </c>
      <c r="J215" s="17">
        <v>2</v>
      </c>
      <c r="K215" s="17">
        <v>0</v>
      </c>
      <c r="L215" s="17">
        <v>28</v>
      </c>
      <c r="M215" s="17">
        <v>7</v>
      </c>
      <c r="N215" s="17">
        <v>15</v>
      </c>
      <c r="O215" s="3">
        <f t="shared" si="46"/>
        <v>81</v>
      </c>
      <c r="Q215" s="42"/>
    </row>
    <row r="216" spans="1:17" x14ac:dyDescent="0.25">
      <c r="A216" s="37"/>
      <c r="B216" s="23" t="s">
        <v>3</v>
      </c>
      <c r="C216" s="24">
        <v>26</v>
      </c>
      <c r="D216" s="24">
        <v>25</v>
      </c>
      <c r="E216" s="24">
        <v>19</v>
      </c>
      <c r="F216" s="24">
        <v>20</v>
      </c>
      <c r="G216" s="24">
        <v>30</v>
      </c>
      <c r="H216" s="24">
        <v>6</v>
      </c>
      <c r="I216" s="24">
        <v>4</v>
      </c>
      <c r="J216" s="24">
        <v>26</v>
      </c>
      <c r="K216" s="24">
        <v>19</v>
      </c>
      <c r="L216" s="24">
        <v>57</v>
      </c>
      <c r="M216" s="24">
        <v>51</v>
      </c>
      <c r="N216" s="24">
        <v>37</v>
      </c>
      <c r="O216" s="25">
        <f t="shared" si="46"/>
        <v>320</v>
      </c>
      <c r="Q216" s="42"/>
    </row>
    <row r="217" spans="1:17" x14ac:dyDescent="0.25">
      <c r="A217" s="35" t="s">
        <v>104</v>
      </c>
      <c r="B217" s="20" t="s">
        <v>2</v>
      </c>
      <c r="C217" s="21">
        <v>418</v>
      </c>
      <c r="D217" s="21">
        <v>159</v>
      </c>
      <c r="E217" s="21">
        <v>94</v>
      </c>
      <c r="F217" s="21">
        <v>60</v>
      </c>
      <c r="G217" s="21">
        <v>90</v>
      </c>
      <c r="H217" s="21">
        <v>94</v>
      </c>
      <c r="I217" s="21">
        <v>49</v>
      </c>
      <c r="J217" s="21">
        <v>65</v>
      </c>
      <c r="K217" s="21">
        <v>111</v>
      </c>
      <c r="L217" s="21">
        <v>103</v>
      </c>
      <c r="M217" s="21">
        <v>114</v>
      </c>
      <c r="N217" s="21">
        <v>87</v>
      </c>
      <c r="O217" s="22">
        <f>SUM(C217:N217)</f>
        <v>1444</v>
      </c>
      <c r="Q217" s="41"/>
    </row>
    <row r="218" spans="1:17" x14ac:dyDescent="0.25">
      <c r="A218" s="36"/>
      <c r="B218" s="19" t="s">
        <v>1</v>
      </c>
      <c r="C218" s="17">
        <v>53</v>
      </c>
      <c r="D218" s="17">
        <v>80</v>
      </c>
      <c r="E218" s="17">
        <v>69</v>
      </c>
      <c r="F218" s="17">
        <v>36</v>
      </c>
      <c r="G218" s="17">
        <v>79</v>
      </c>
      <c r="H218" s="17">
        <v>29</v>
      </c>
      <c r="I218" s="17">
        <v>29</v>
      </c>
      <c r="J218" s="17">
        <v>24</v>
      </c>
      <c r="K218" s="17">
        <v>23</v>
      </c>
      <c r="L218" s="17">
        <v>60</v>
      </c>
      <c r="M218" s="17">
        <v>76</v>
      </c>
      <c r="N218" s="17">
        <v>50</v>
      </c>
      <c r="O218" s="3">
        <f t="shared" si="46"/>
        <v>608</v>
      </c>
      <c r="Q218" s="42"/>
    </row>
    <row r="219" spans="1:17" x14ac:dyDescent="0.25">
      <c r="A219" s="37"/>
      <c r="B219" s="23" t="s">
        <v>3</v>
      </c>
      <c r="C219" s="24">
        <v>0</v>
      </c>
      <c r="D219" s="24">
        <v>8</v>
      </c>
      <c r="E219" s="24">
        <v>1</v>
      </c>
      <c r="F219" s="24">
        <v>29</v>
      </c>
      <c r="G219" s="24">
        <v>48</v>
      </c>
      <c r="H219" s="24">
        <v>0</v>
      </c>
      <c r="I219" s="24">
        <v>3</v>
      </c>
      <c r="J219" s="24">
        <v>11</v>
      </c>
      <c r="K219" s="24">
        <v>3</v>
      </c>
      <c r="L219" s="24">
        <v>8</v>
      </c>
      <c r="M219" s="24">
        <v>16</v>
      </c>
      <c r="N219" s="24">
        <v>14</v>
      </c>
      <c r="O219" s="25">
        <f t="shared" si="46"/>
        <v>141</v>
      </c>
      <c r="Q219" s="42"/>
    </row>
    <row r="220" spans="1:17" x14ac:dyDescent="0.25">
      <c r="A220" s="35" t="s">
        <v>105</v>
      </c>
      <c r="B220" s="20" t="s">
        <v>2</v>
      </c>
      <c r="C220" s="21">
        <v>177</v>
      </c>
      <c r="D220" s="21">
        <v>119</v>
      </c>
      <c r="E220" s="21">
        <v>75</v>
      </c>
      <c r="F220" s="21">
        <v>42</v>
      </c>
      <c r="G220" s="21">
        <v>47</v>
      </c>
      <c r="H220" s="21">
        <v>67</v>
      </c>
      <c r="I220" s="21">
        <v>34</v>
      </c>
      <c r="J220" s="21">
        <v>47</v>
      </c>
      <c r="K220" s="21">
        <v>62</v>
      </c>
      <c r="L220" s="21">
        <v>54</v>
      </c>
      <c r="M220" s="21">
        <v>67</v>
      </c>
      <c r="N220" s="21">
        <v>52</v>
      </c>
      <c r="O220" s="22">
        <f>SUM(C220:N220)</f>
        <v>843</v>
      </c>
      <c r="Q220" s="41"/>
    </row>
    <row r="221" spans="1:17" x14ac:dyDescent="0.25">
      <c r="A221" s="36"/>
      <c r="B221" s="19" t="s">
        <v>1</v>
      </c>
      <c r="C221" s="17">
        <v>111</v>
      </c>
      <c r="D221" s="17">
        <v>89</v>
      </c>
      <c r="E221" s="17">
        <v>96</v>
      </c>
      <c r="F221" s="17">
        <v>115</v>
      </c>
      <c r="G221" s="17">
        <v>106</v>
      </c>
      <c r="H221" s="17">
        <v>48</v>
      </c>
      <c r="I221" s="17">
        <v>41</v>
      </c>
      <c r="J221" s="17">
        <v>31</v>
      </c>
      <c r="K221" s="17">
        <v>57</v>
      </c>
      <c r="L221" s="17">
        <v>99</v>
      </c>
      <c r="M221" s="17">
        <v>92</v>
      </c>
      <c r="N221" s="17">
        <v>117</v>
      </c>
      <c r="O221" s="3">
        <f t="shared" si="46"/>
        <v>1002</v>
      </c>
      <c r="Q221" s="42"/>
    </row>
    <row r="222" spans="1:17" x14ac:dyDescent="0.25">
      <c r="A222" s="37"/>
      <c r="B222" s="23" t="s">
        <v>3</v>
      </c>
      <c r="C222" s="24">
        <v>3</v>
      </c>
      <c r="D222" s="24">
        <v>109</v>
      </c>
      <c r="E222" s="24">
        <v>51</v>
      </c>
      <c r="F222" s="24">
        <v>69</v>
      </c>
      <c r="G222" s="24">
        <f>57+24</f>
        <v>81</v>
      </c>
      <c r="H222" s="24">
        <v>17</v>
      </c>
      <c r="I222" s="24">
        <v>77</v>
      </c>
      <c r="J222" s="24">
        <f>38+9</f>
        <v>47</v>
      </c>
      <c r="K222" s="24">
        <v>21</v>
      </c>
      <c r="L222" s="24">
        <v>34</v>
      </c>
      <c r="M222" s="24">
        <v>146</v>
      </c>
      <c r="N222" s="24">
        <v>126</v>
      </c>
      <c r="O222" s="25">
        <f t="shared" si="46"/>
        <v>781</v>
      </c>
      <c r="Q222" s="42"/>
    </row>
    <row r="223" spans="1:17" x14ac:dyDescent="0.25">
      <c r="A223" s="35" t="s">
        <v>106</v>
      </c>
      <c r="B223" s="20" t="s">
        <v>2</v>
      </c>
      <c r="C223" s="21">
        <v>264</v>
      </c>
      <c r="D223" s="21">
        <v>141</v>
      </c>
      <c r="E223" s="21">
        <v>144</v>
      </c>
      <c r="F223" s="21">
        <v>68</v>
      </c>
      <c r="G223" s="21">
        <v>105</v>
      </c>
      <c r="H223" s="21">
        <v>155</v>
      </c>
      <c r="I223" s="21">
        <v>69</v>
      </c>
      <c r="J223" s="21">
        <v>73</v>
      </c>
      <c r="K223" s="21">
        <v>65</v>
      </c>
      <c r="L223" s="21">
        <v>114</v>
      </c>
      <c r="M223" s="21">
        <v>127</v>
      </c>
      <c r="N223" s="21">
        <v>136</v>
      </c>
      <c r="O223" s="22">
        <f>SUM(C223:N223)</f>
        <v>1461</v>
      </c>
      <c r="Q223" s="41"/>
    </row>
    <row r="224" spans="1:17" x14ac:dyDescent="0.25">
      <c r="A224" s="36"/>
      <c r="B224" s="19" t="s">
        <v>1</v>
      </c>
      <c r="C224" s="17">
        <v>337</v>
      </c>
      <c r="D224" s="17">
        <v>104</v>
      </c>
      <c r="E224" s="17">
        <v>151</v>
      </c>
      <c r="F224" s="17">
        <v>117</v>
      </c>
      <c r="G224" s="17">
        <v>100</v>
      </c>
      <c r="H224" s="17">
        <v>78</v>
      </c>
      <c r="I224" s="17">
        <v>70</v>
      </c>
      <c r="J224" s="17">
        <v>47</v>
      </c>
      <c r="K224" s="17">
        <v>76</v>
      </c>
      <c r="L224" s="17">
        <v>77</v>
      </c>
      <c r="M224" s="17">
        <v>105</v>
      </c>
      <c r="N224" s="17">
        <v>28</v>
      </c>
      <c r="O224" s="3">
        <f t="shared" si="46"/>
        <v>1290</v>
      </c>
      <c r="Q224" s="42"/>
    </row>
    <row r="225" spans="1:17" x14ac:dyDescent="0.25">
      <c r="A225" s="37"/>
      <c r="B225" s="23" t="s">
        <v>3</v>
      </c>
      <c r="C225" s="24">
        <v>464</v>
      </c>
      <c r="D225" s="24">
        <v>204</v>
      </c>
      <c r="E225" s="24">
        <v>213</v>
      </c>
      <c r="F225" s="24">
        <v>251</v>
      </c>
      <c r="G225" s="24">
        <f>8+278</f>
        <v>286</v>
      </c>
      <c r="H225" s="24">
        <v>123</v>
      </c>
      <c r="I225" s="24">
        <v>234</v>
      </c>
      <c r="J225" s="24">
        <f>6+188</f>
        <v>194</v>
      </c>
      <c r="K225" s="24">
        <v>312</v>
      </c>
      <c r="L225" s="24">
        <v>208</v>
      </c>
      <c r="M225" s="24">
        <v>143</v>
      </c>
      <c r="N225" s="24">
        <v>71</v>
      </c>
      <c r="O225" s="25">
        <f t="shared" si="46"/>
        <v>2703</v>
      </c>
      <c r="Q225" s="42"/>
    </row>
    <row r="226" spans="1:17" x14ac:dyDescent="0.25">
      <c r="A226" s="35" t="s">
        <v>107</v>
      </c>
      <c r="B226" s="20" t="s">
        <v>2</v>
      </c>
      <c r="C226" s="21">
        <v>273</v>
      </c>
      <c r="D226" s="21">
        <v>403</v>
      </c>
      <c r="E226" s="21">
        <v>162</v>
      </c>
      <c r="F226" s="21">
        <v>103</v>
      </c>
      <c r="G226" s="21">
        <v>158</v>
      </c>
      <c r="H226" s="21">
        <v>132</v>
      </c>
      <c r="I226" s="21">
        <v>74</v>
      </c>
      <c r="J226" s="21">
        <v>84</v>
      </c>
      <c r="K226" s="21">
        <v>90</v>
      </c>
      <c r="L226" s="21">
        <v>110</v>
      </c>
      <c r="M226" s="21">
        <v>140</v>
      </c>
      <c r="N226" s="21">
        <v>93</v>
      </c>
      <c r="O226" s="22">
        <f>SUM(C226:N226)</f>
        <v>1822</v>
      </c>
      <c r="Q226" s="41"/>
    </row>
    <row r="227" spans="1:17" x14ac:dyDescent="0.25">
      <c r="A227" s="36"/>
      <c r="B227" s="19" t="s">
        <v>1</v>
      </c>
      <c r="C227" s="17">
        <v>76</v>
      </c>
      <c r="D227" s="17">
        <v>108</v>
      </c>
      <c r="E227" s="17">
        <v>77</v>
      </c>
      <c r="F227" s="17">
        <v>92</v>
      </c>
      <c r="G227" s="17">
        <v>70</v>
      </c>
      <c r="H227" s="17">
        <v>73</v>
      </c>
      <c r="I227" s="17">
        <v>64</v>
      </c>
      <c r="J227" s="17">
        <v>47</v>
      </c>
      <c r="K227" s="17">
        <v>138</v>
      </c>
      <c r="L227" s="17">
        <v>111</v>
      </c>
      <c r="M227" s="17">
        <v>130</v>
      </c>
      <c r="N227" s="17">
        <v>62</v>
      </c>
      <c r="O227" s="3">
        <f t="shared" ref="O227:O228" si="47">SUM(C227:N227)</f>
        <v>1048</v>
      </c>
      <c r="Q227" s="42"/>
    </row>
    <row r="228" spans="1:17" x14ac:dyDescent="0.25">
      <c r="A228" s="37"/>
      <c r="B228" s="23" t="s">
        <v>3</v>
      </c>
      <c r="C228" s="24">
        <v>126</v>
      </c>
      <c r="D228" s="24">
        <v>57</v>
      </c>
      <c r="E228" s="24">
        <v>51</v>
      </c>
      <c r="F228" s="24">
        <v>66</v>
      </c>
      <c r="G228" s="24">
        <f>50+70</f>
        <v>120</v>
      </c>
      <c r="H228" s="24">
        <f>7+37</f>
        <v>44</v>
      </c>
      <c r="I228" s="24">
        <f>6+9</f>
        <v>15</v>
      </c>
      <c r="J228" s="24">
        <f>18+15</f>
        <v>33</v>
      </c>
      <c r="K228" s="24">
        <v>65</v>
      </c>
      <c r="L228" s="24">
        <v>62</v>
      </c>
      <c r="M228" s="24">
        <v>34</v>
      </c>
      <c r="N228" s="24">
        <v>50</v>
      </c>
      <c r="O228" s="25">
        <f t="shared" si="47"/>
        <v>723</v>
      </c>
      <c r="Q228" s="42"/>
    </row>
    <row r="229" spans="1:17" x14ac:dyDescent="0.25">
      <c r="A229" s="35" t="s">
        <v>108</v>
      </c>
      <c r="B229" s="20" t="s">
        <v>2</v>
      </c>
      <c r="C229" s="21">
        <v>329</v>
      </c>
      <c r="D229" s="21">
        <v>163</v>
      </c>
      <c r="E229" s="21">
        <v>170</v>
      </c>
      <c r="F229" s="21">
        <v>95</v>
      </c>
      <c r="G229" s="21">
        <v>136</v>
      </c>
      <c r="H229" s="21">
        <v>91</v>
      </c>
      <c r="I229" s="21">
        <v>70</v>
      </c>
      <c r="J229" s="21">
        <v>68</v>
      </c>
      <c r="K229" s="21">
        <v>78</v>
      </c>
      <c r="L229" s="21">
        <v>102</v>
      </c>
      <c r="M229" s="21">
        <v>89</v>
      </c>
      <c r="N229" s="21">
        <v>82</v>
      </c>
      <c r="O229" s="22">
        <f>SUM(C229:N229)</f>
        <v>1473</v>
      </c>
      <c r="Q229" s="41"/>
    </row>
    <row r="230" spans="1:17" x14ac:dyDescent="0.25">
      <c r="A230" s="36"/>
      <c r="B230" s="19" t="s">
        <v>1</v>
      </c>
      <c r="C230" s="17">
        <v>260</v>
      </c>
      <c r="D230" s="17">
        <v>156</v>
      </c>
      <c r="E230" s="17">
        <v>192</v>
      </c>
      <c r="F230" s="17">
        <v>254</v>
      </c>
      <c r="G230" s="17">
        <v>160</v>
      </c>
      <c r="H230" s="17">
        <v>84</v>
      </c>
      <c r="I230" s="17">
        <v>103</v>
      </c>
      <c r="J230" s="17">
        <v>68</v>
      </c>
      <c r="K230" s="17">
        <v>115</v>
      </c>
      <c r="L230" s="17">
        <v>178</v>
      </c>
      <c r="M230" s="17">
        <v>156</v>
      </c>
      <c r="N230" s="17">
        <v>124</v>
      </c>
      <c r="O230" s="3">
        <f t="shared" ref="O230:O231" si="48">SUM(C230:N230)</f>
        <v>1850</v>
      </c>
      <c r="Q230" s="42"/>
    </row>
    <row r="231" spans="1:17" x14ac:dyDescent="0.25">
      <c r="A231" s="37"/>
      <c r="B231" s="23" t="s">
        <v>3</v>
      </c>
      <c r="C231" s="24">
        <v>112</v>
      </c>
      <c r="D231" s="24">
        <v>109</v>
      </c>
      <c r="E231" s="24">
        <v>78</v>
      </c>
      <c r="F231" s="24">
        <v>49</v>
      </c>
      <c r="G231" s="24">
        <f>64+43</f>
        <v>107</v>
      </c>
      <c r="H231" s="24">
        <f>50+14</f>
        <v>64</v>
      </c>
      <c r="I231" s="24">
        <f>137+58</f>
        <v>195</v>
      </c>
      <c r="J231" s="24">
        <f>233+80</f>
        <v>313</v>
      </c>
      <c r="K231" s="24">
        <v>326</v>
      </c>
      <c r="L231" s="24">
        <v>401</v>
      </c>
      <c r="M231" s="24">
        <v>532</v>
      </c>
      <c r="N231" s="24">
        <v>382</v>
      </c>
      <c r="O231" s="25">
        <f t="shared" si="48"/>
        <v>2668</v>
      </c>
      <c r="Q231" s="42"/>
    </row>
    <row r="232" spans="1:17" x14ac:dyDescent="0.25">
      <c r="A232" s="35" t="s">
        <v>109</v>
      </c>
      <c r="B232" s="20" t="s">
        <v>2</v>
      </c>
      <c r="C232" s="21">
        <v>346</v>
      </c>
      <c r="D232" s="21">
        <v>167</v>
      </c>
      <c r="E232" s="21">
        <v>204</v>
      </c>
      <c r="F232" s="21">
        <v>96</v>
      </c>
      <c r="G232" s="21">
        <v>131</v>
      </c>
      <c r="H232" s="21">
        <v>131</v>
      </c>
      <c r="I232" s="21">
        <v>55</v>
      </c>
      <c r="J232" s="21">
        <v>117</v>
      </c>
      <c r="K232" s="21">
        <v>145</v>
      </c>
      <c r="L232" s="21">
        <v>188</v>
      </c>
      <c r="M232" s="21">
        <v>100</v>
      </c>
      <c r="N232" s="21">
        <v>127</v>
      </c>
      <c r="O232" s="22">
        <f>SUM(C232:N232)</f>
        <v>1807</v>
      </c>
      <c r="Q232" s="41"/>
    </row>
    <row r="233" spans="1:17" x14ac:dyDescent="0.25">
      <c r="A233" s="36"/>
      <c r="B233" s="19" t="s">
        <v>1</v>
      </c>
      <c r="C233" s="17">
        <v>173</v>
      </c>
      <c r="D233" s="17">
        <v>199</v>
      </c>
      <c r="E233" s="17">
        <v>121</v>
      </c>
      <c r="F233" s="17">
        <v>78</v>
      </c>
      <c r="G233" s="17">
        <v>153</v>
      </c>
      <c r="H233" s="17">
        <v>100</v>
      </c>
      <c r="I233" s="17">
        <v>135</v>
      </c>
      <c r="J233" s="17">
        <v>97</v>
      </c>
      <c r="K233" s="17">
        <v>137</v>
      </c>
      <c r="L233" s="17">
        <v>144</v>
      </c>
      <c r="M233" s="17">
        <v>162</v>
      </c>
      <c r="N233" s="17">
        <v>62</v>
      </c>
      <c r="O233" s="3">
        <f t="shared" ref="O233:O234" si="49">SUM(C233:N233)</f>
        <v>1561</v>
      </c>
      <c r="Q233" s="42"/>
    </row>
    <row r="234" spans="1:17" x14ac:dyDescent="0.25">
      <c r="A234" s="37"/>
      <c r="B234" s="23" t="s">
        <v>3</v>
      </c>
      <c r="C234" s="24">
        <v>46</v>
      </c>
      <c r="D234" s="24">
        <v>80</v>
      </c>
      <c r="E234" s="24">
        <v>120</v>
      </c>
      <c r="F234" s="24">
        <v>56</v>
      </c>
      <c r="G234" s="24">
        <f>44+95</f>
        <v>139</v>
      </c>
      <c r="H234" s="24">
        <f>6+72</f>
        <v>78</v>
      </c>
      <c r="I234" s="24">
        <f>11+41</f>
        <v>52</v>
      </c>
      <c r="J234" s="24">
        <v>62</v>
      </c>
      <c r="K234" s="24">
        <v>48</v>
      </c>
      <c r="L234" s="24">
        <v>64</v>
      </c>
      <c r="M234" s="24">
        <v>56</v>
      </c>
      <c r="N234" s="24">
        <v>49</v>
      </c>
      <c r="O234" s="25">
        <f t="shared" si="49"/>
        <v>850</v>
      </c>
      <c r="Q234" s="42"/>
    </row>
    <row r="235" spans="1:17" x14ac:dyDescent="0.25">
      <c r="A235" s="35" t="s">
        <v>110</v>
      </c>
      <c r="B235" s="20" t="s">
        <v>2</v>
      </c>
      <c r="C235" s="21">
        <v>1986</v>
      </c>
      <c r="D235" s="21">
        <v>1991</v>
      </c>
      <c r="E235" s="21">
        <v>491</v>
      </c>
      <c r="F235" s="21">
        <v>195</v>
      </c>
      <c r="G235" s="21">
        <v>158</v>
      </c>
      <c r="H235" s="21">
        <v>94</v>
      </c>
      <c r="I235" s="21">
        <v>83</v>
      </c>
      <c r="J235" s="21">
        <v>63</v>
      </c>
      <c r="K235" s="21">
        <v>78</v>
      </c>
      <c r="L235" s="21">
        <v>84</v>
      </c>
      <c r="M235" s="21">
        <v>99</v>
      </c>
      <c r="N235" s="21">
        <v>50</v>
      </c>
      <c r="O235" s="22">
        <f>SUM(C235:N235)</f>
        <v>5372</v>
      </c>
      <c r="Q235" s="41"/>
    </row>
    <row r="236" spans="1:17" x14ac:dyDescent="0.25">
      <c r="A236" s="36"/>
      <c r="B236" s="19" t="s">
        <v>1</v>
      </c>
      <c r="C236" s="17">
        <v>368</v>
      </c>
      <c r="D236" s="17">
        <v>123</v>
      </c>
      <c r="E236" s="17">
        <v>40</v>
      </c>
      <c r="F236" s="17">
        <v>24</v>
      </c>
      <c r="G236" s="17">
        <v>44</v>
      </c>
      <c r="H236" s="17">
        <v>16</v>
      </c>
      <c r="I236" s="17">
        <v>28</v>
      </c>
      <c r="J236" s="17">
        <v>22</v>
      </c>
      <c r="K236" s="17">
        <v>37</v>
      </c>
      <c r="L236" s="17">
        <v>38</v>
      </c>
      <c r="M236" s="17">
        <v>25</v>
      </c>
      <c r="N236" s="17">
        <v>49</v>
      </c>
      <c r="O236" s="3">
        <f t="shared" ref="O236:O237" si="50">SUM(C236:N236)</f>
        <v>814</v>
      </c>
      <c r="Q236" s="42"/>
    </row>
    <row r="237" spans="1:17" x14ac:dyDescent="0.25">
      <c r="A237" s="37"/>
      <c r="B237" s="23" t="s">
        <v>3</v>
      </c>
      <c r="C237" s="24">
        <v>0</v>
      </c>
      <c r="D237" s="24">
        <v>72</v>
      </c>
      <c r="E237" s="24">
        <v>325</v>
      </c>
      <c r="F237" s="24">
        <v>123</v>
      </c>
      <c r="G237" s="24">
        <f>37+21</f>
        <v>58</v>
      </c>
      <c r="H237" s="24">
        <v>26</v>
      </c>
      <c r="I237" s="24">
        <v>20</v>
      </c>
      <c r="J237" s="24">
        <f>62+7</f>
        <v>69</v>
      </c>
      <c r="K237" s="24">
        <v>17</v>
      </c>
      <c r="L237" s="24">
        <v>30</v>
      </c>
      <c r="M237" s="24">
        <v>20</v>
      </c>
      <c r="N237" s="24">
        <v>66</v>
      </c>
      <c r="O237" s="25">
        <f t="shared" si="50"/>
        <v>826</v>
      </c>
      <c r="Q237" s="42"/>
    </row>
    <row r="238" spans="1:17" x14ac:dyDescent="0.25">
      <c r="A238" s="35" t="s">
        <v>111</v>
      </c>
      <c r="B238" s="20" t="s">
        <v>2</v>
      </c>
      <c r="C238" s="21"/>
      <c r="D238" s="21">
        <v>97</v>
      </c>
      <c r="E238" s="21">
        <v>200</v>
      </c>
      <c r="F238" s="21">
        <v>83</v>
      </c>
      <c r="G238" s="21">
        <v>155</v>
      </c>
      <c r="H238" s="21">
        <v>90</v>
      </c>
      <c r="I238" s="21">
        <v>40</v>
      </c>
      <c r="J238" s="21">
        <v>33</v>
      </c>
      <c r="K238" s="21">
        <v>32</v>
      </c>
      <c r="L238" s="21">
        <v>51</v>
      </c>
      <c r="M238" s="21">
        <v>56</v>
      </c>
      <c r="N238" s="21">
        <v>120</v>
      </c>
      <c r="O238" s="22">
        <f>SUM(C238:N238)</f>
        <v>957</v>
      </c>
      <c r="Q238" s="41"/>
    </row>
    <row r="239" spans="1:17" x14ac:dyDescent="0.25">
      <c r="A239" s="36"/>
      <c r="B239" s="19" t="s">
        <v>1</v>
      </c>
      <c r="C239" s="17">
        <v>0</v>
      </c>
      <c r="D239" s="17">
        <v>32</v>
      </c>
      <c r="E239" s="17">
        <v>292</v>
      </c>
      <c r="F239" s="17">
        <v>201</v>
      </c>
      <c r="G239" s="17">
        <v>185</v>
      </c>
      <c r="H239" s="17">
        <v>113</v>
      </c>
      <c r="I239" s="17">
        <v>172</v>
      </c>
      <c r="J239" s="17">
        <v>122</v>
      </c>
      <c r="K239" s="17">
        <v>165</v>
      </c>
      <c r="L239" s="17">
        <v>251</v>
      </c>
      <c r="M239" s="17">
        <v>284</v>
      </c>
      <c r="N239" s="17">
        <v>178</v>
      </c>
      <c r="O239" s="3">
        <f t="shared" ref="O239:O240" si="51">SUM(C239:N239)</f>
        <v>1995</v>
      </c>
      <c r="Q239" s="42"/>
    </row>
    <row r="240" spans="1:17" x14ac:dyDescent="0.25">
      <c r="A240" s="37"/>
      <c r="B240" s="23" t="s">
        <v>3</v>
      </c>
      <c r="C240" s="24"/>
      <c r="D240" s="24"/>
      <c r="E240" s="24">
        <v>68</v>
      </c>
      <c r="F240" s="24">
        <v>110</v>
      </c>
      <c r="G240" s="24">
        <f>45+35</f>
        <v>80</v>
      </c>
      <c r="H240" s="24">
        <v>26</v>
      </c>
      <c r="I240" s="24">
        <v>5</v>
      </c>
      <c r="J240" s="24">
        <f>12+45</f>
        <v>57</v>
      </c>
      <c r="K240" s="24">
        <v>58</v>
      </c>
      <c r="L240" s="24">
        <v>210</v>
      </c>
      <c r="M240" s="24">
        <v>230</v>
      </c>
      <c r="N240" s="24">
        <v>156</v>
      </c>
      <c r="O240" s="25">
        <f t="shared" si="51"/>
        <v>1000</v>
      </c>
      <c r="Q240" s="42"/>
    </row>
    <row r="241" spans="1:17" x14ac:dyDescent="0.25">
      <c r="A241" s="35" t="s">
        <v>112</v>
      </c>
      <c r="B241" s="20" t="s">
        <v>2</v>
      </c>
      <c r="C241" s="21"/>
      <c r="D241" s="21">
        <v>16</v>
      </c>
      <c r="E241" s="21">
        <v>360</v>
      </c>
      <c r="F241" s="21">
        <v>356</v>
      </c>
      <c r="G241" s="21">
        <v>173</v>
      </c>
      <c r="H241" s="21">
        <v>113</v>
      </c>
      <c r="I241" s="21">
        <v>62</v>
      </c>
      <c r="J241" s="21">
        <v>79</v>
      </c>
      <c r="K241" s="21">
        <v>76</v>
      </c>
      <c r="L241" s="21">
        <v>80</v>
      </c>
      <c r="M241" s="21">
        <v>109</v>
      </c>
      <c r="N241" s="21">
        <v>57</v>
      </c>
      <c r="O241" s="22">
        <f>SUM(C241:N241)</f>
        <v>1481</v>
      </c>
      <c r="Q241" s="41"/>
    </row>
    <row r="242" spans="1:17" x14ac:dyDescent="0.25">
      <c r="A242" s="36"/>
      <c r="B242" s="19" t="s">
        <v>1</v>
      </c>
      <c r="C242" s="17">
        <v>0</v>
      </c>
      <c r="D242" s="17">
        <v>38</v>
      </c>
      <c r="E242" s="17">
        <v>168</v>
      </c>
      <c r="F242" s="17">
        <v>92</v>
      </c>
      <c r="G242" s="17">
        <v>69</v>
      </c>
      <c r="H242" s="17">
        <v>34</v>
      </c>
      <c r="I242" s="17">
        <v>52</v>
      </c>
      <c r="J242" s="17">
        <v>54</v>
      </c>
      <c r="K242" s="17">
        <v>65</v>
      </c>
      <c r="L242" s="17">
        <v>89</v>
      </c>
      <c r="M242" s="17">
        <v>97</v>
      </c>
      <c r="N242" s="17">
        <v>86</v>
      </c>
      <c r="O242" s="3">
        <f t="shared" ref="O242:O243" si="52">SUM(C242:N242)</f>
        <v>844</v>
      </c>
      <c r="Q242" s="42"/>
    </row>
    <row r="243" spans="1:17" x14ac:dyDescent="0.25">
      <c r="A243" s="37"/>
      <c r="B243" s="23" t="s">
        <v>3</v>
      </c>
      <c r="C243" s="24"/>
      <c r="D243" s="24"/>
      <c r="E243" s="24">
        <v>16</v>
      </c>
      <c r="F243" s="24">
        <v>121</v>
      </c>
      <c r="G243" s="24">
        <f>27+26</f>
        <v>53</v>
      </c>
      <c r="H243" s="24">
        <f>10+26</f>
        <v>36</v>
      </c>
      <c r="I243" s="24">
        <v>24</v>
      </c>
      <c r="J243" s="24">
        <v>21</v>
      </c>
      <c r="K243" s="24">
        <v>51</v>
      </c>
      <c r="L243" s="24">
        <v>40</v>
      </c>
      <c r="M243" s="24">
        <v>58</v>
      </c>
      <c r="N243" s="24">
        <v>21</v>
      </c>
      <c r="O243" s="25">
        <f t="shared" si="52"/>
        <v>441</v>
      </c>
      <c r="Q243" s="42"/>
    </row>
    <row r="244" spans="1:17" x14ac:dyDescent="0.25">
      <c r="A244" s="35" t="s">
        <v>113</v>
      </c>
      <c r="B244" s="20" t="s">
        <v>2</v>
      </c>
      <c r="C244" s="21"/>
      <c r="D244" s="21">
        <v>471</v>
      </c>
      <c r="E244" s="21">
        <v>440</v>
      </c>
      <c r="F244" s="21">
        <v>49</v>
      </c>
      <c r="G244" s="21">
        <v>54</v>
      </c>
      <c r="H244" s="21">
        <v>65</v>
      </c>
      <c r="I244" s="21">
        <v>51</v>
      </c>
      <c r="J244" s="21">
        <v>42</v>
      </c>
      <c r="K244" s="21">
        <v>61</v>
      </c>
      <c r="L244" s="21">
        <v>84</v>
      </c>
      <c r="M244" s="21">
        <v>82</v>
      </c>
      <c r="N244" s="21">
        <v>50</v>
      </c>
      <c r="O244" s="22">
        <f>SUM(C244:N244)</f>
        <v>1449</v>
      </c>
      <c r="Q244" s="41"/>
    </row>
    <row r="245" spans="1:17" x14ac:dyDescent="0.25">
      <c r="A245" s="36"/>
      <c r="B245" s="19" t="s">
        <v>1</v>
      </c>
      <c r="C245" s="17">
        <v>0</v>
      </c>
      <c r="D245" s="17">
        <v>56</v>
      </c>
      <c r="E245" s="17">
        <v>164</v>
      </c>
      <c r="F245" s="17">
        <v>68</v>
      </c>
      <c r="G245" s="17">
        <v>77</v>
      </c>
      <c r="H245" s="17">
        <v>65</v>
      </c>
      <c r="I245" s="17">
        <v>63</v>
      </c>
      <c r="J245" s="17">
        <v>128</v>
      </c>
      <c r="K245" s="17">
        <v>105</v>
      </c>
      <c r="L245" s="17">
        <v>108</v>
      </c>
      <c r="M245" s="17">
        <v>67</v>
      </c>
      <c r="N245" s="17">
        <v>82</v>
      </c>
      <c r="O245" s="3">
        <f t="shared" ref="O245:O246" si="53">SUM(C245:N245)</f>
        <v>983</v>
      </c>
      <c r="Q245" s="42"/>
    </row>
    <row r="246" spans="1:17" x14ac:dyDescent="0.25">
      <c r="A246" s="37"/>
      <c r="B246" s="23" t="s">
        <v>3</v>
      </c>
      <c r="C246" s="24"/>
      <c r="D246" s="24"/>
      <c r="E246" s="24">
        <v>90</v>
      </c>
      <c r="F246" s="24">
        <v>61</v>
      </c>
      <c r="G246" s="24">
        <v>70</v>
      </c>
      <c r="H246" s="24">
        <v>14</v>
      </c>
      <c r="I246" s="24">
        <v>12</v>
      </c>
      <c r="J246" s="24">
        <v>44</v>
      </c>
      <c r="K246" s="24">
        <v>77</v>
      </c>
      <c r="L246" s="24">
        <v>72</v>
      </c>
      <c r="M246" s="24">
        <v>105</v>
      </c>
      <c r="N246" s="24">
        <v>43</v>
      </c>
      <c r="O246" s="25">
        <f t="shared" si="53"/>
        <v>588</v>
      </c>
      <c r="Q246" s="42"/>
    </row>
    <row r="247" spans="1:17" x14ac:dyDescent="0.25">
      <c r="A247" s="43" t="s">
        <v>114</v>
      </c>
      <c r="B247" s="20" t="s">
        <v>2</v>
      </c>
      <c r="C247" s="21"/>
      <c r="D247" s="21"/>
      <c r="E247" s="21">
        <v>385</v>
      </c>
      <c r="F247" s="21">
        <v>153</v>
      </c>
      <c r="G247" s="21">
        <v>147</v>
      </c>
      <c r="H247" s="21">
        <v>161</v>
      </c>
      <c r="I247" s="21">
        <v>64</v>
      </c>
      <c r="J247" s="21">
        <v>64</v>
      </c>
      <c r="K247" s="21">
        <v>109</v>
      </c>
      <c r="L247" s="21">
        <v>96</v>
      </c>
      <c r="M247" s="21">
        <v>45</v>
      </c>
      <c r="N247" s="21">
        <v>68</v>
      </c>
      <c r="O247" s="22">
        <f>SUM(C247:N247)</f>
        <v>1292</v>
      </c>
      <c r="Q247" s="41"/>
    </row>
    <row r="248" spans="1:17" x14ac:dyDescent="0.25">
      <c r="A248" s="44"/>
      <c r="B248" s="19" t="s">
        <v>1</v>
      </c>
      <c r="C248" s="17">
        <v>0</v>
      </c>
      <c r="D248" s="17">
        <v>0</v>
      </c>
      <c r="E248" s="17">
        <v>58</v>
      </c>
      <c r="F248" s="17">
        <v>41</v>
      </c>
      <c r="G248" s="17">
        <v>19</v>
      </c>
      <c r="H248" s="17">
        <v>12</v>
      </c>
      <c r="I248" s="17">
        <v>38</v>
      </c>
      <c r="J248" s="17">
        <v>22</v>
      </c>
      <c r="K248" s="17">
        <v>44</v>
      </c>
      <c r="L248" s="17">
        <v>46</v>
      </c>
      <c r="M248" s="17">
        <v>8</v>
      </c>
      <c r="N248" s="17">
        <v>42</v>
      </c>
      <c r="O248" s="3">
        <f t="shared" ref="O248:O249" si="54">SUM(C248:N248)</f>
        <v>330</v>
      </c>
      <c r="Q248" s="42"/>
    </row>
    <row r="249" spans="1:17" x14ac:dyDescent="0.25">
      <c r="A249" s="45"/>
      <c r="B249" s="23" t="s">
        <v>3</v>
      </c>
      <c r="C249" s="24"/>
      <c r="D249" s="24"/>
      <c r="E249" s="24">
        <v>34</v>
      </c>
      <c r="F249" s="24">
        <v>41</v>
      </c>
      <c r="G249" s="24">
        <f>41+33</f>
        <v>74</v>
      </c>
      <c r="H249" s="24">
        <v>4</v>
      </c>
      <c r="I249" s="24">
        <v>12</v>
      </c>
      <c r="J249" s="24">
        <f>44+31</f>
        <v>75</v>
      </c>
      <c r="K249" s="24">
        <v>33</v>
      </c>
      <c r="L249" s="24">
        <v>15</v>
      </c>
      <c r="M249" s="24">
        <v>110</v>
      </c>
      <c r="N249" s="24">
        <v>20</v>
      </c>
      <c r="O249" s="25">
        <f t="shared" si="54"/>
        <v>418</v>
      </c>
      <c r="Q249" s="42"/>
    </row>
    <row r="250" spans="1:17" x14ac:dyDescent="0.25">
      <c r="A250" s="43" t="s">
        <v>115</v>
      </c>
      <c r="B250" s="20" t="s">
        <v>2</v>
      </c>
      <c r="C250" s="21"/>
      <c r="D250" s="21"/>
      <c r="E250" s="21">
        <v>68</v>
      </c>
      <c r="F250" s="21">
        <v>67</v>
      </c>
      <c r="G250" s="21">
        <v>155</v>
      </c>
      <c r="H250" s="21">
        <v>84</v>
      </c>
      <c r="I250" s="21">
        <v>32</v>
      </c>
      <c r="J250" s="21">
        <v>25</v>
      </c>
      <c r="K250" s="21">
        <v>28</v>
      </c>
      <c r="L250" s="21">
        <v>29</v>
      </c>
      <c r="M250" s="21">
        <v>37</v>
      </c>
      <c r="N250" s="21">
        <v>29</v>
      </c>
      <c r="O250" s="22">
        <f>SUM(C250:N250)</f>
        <v>554</v>
      </c>
      <c r="Q250" s="41"/>
    </row>
    <row r="251" spans="1:17" x14ac:dyDescent="0.25">
      <c r="A251" s="44"/>
      <c r="B251" s="19" t="s">
        <v>1</v>
      </c>
      <c r="C251" s="17">
        <v>0</v>
      </c>
      <c r="D251" s="17">
        <v>0</v>
      </c>
      <c r="E251" s="17">
        <v>30</v>
      </c>
      <c r="F251" s="17">
        <v>40</v>
      </c>
      <c r="G251" s="17">
        <v>36</v>
      </c>
      <c r="H251" s="17">
        <v>42</v>
      </c>
      <c r="I251" s="17">
        <v>17</v>
      </c>
      <c r="J251" s="17">
        <v>24</v>
      </c>
      <c r="K251" s="17">
        <v>44</v>
      </c>
      <c r="L251" s="17">
        <v>42</v>
      </c>
      <c r="M251" s="17">
        <v>51</v>
      </c>
      <c r="N251" s="17">
        <v>12</v>
      </c>
      <c r="O251" s="3">
        <f t="shared" ref="O251:O252" si="55">SUM(C251:N251)</f>
        <v>338</v>
      </c>
      <c r="Q251" s="42"/>
    </row>
    <row r="252" spans="1:17" x14ac:dyDescent="0.25">
      <c r="A252" s="45"/>
      <c r="B252" s="23" t="s">
        <v>3</v>
      </c>
      <c r="C252" s="24"/>
      <c r="D252" s="24"/>
      <c r="E252" s="24">
        <v>4</v>
      </c>
      <c r="F252" s="24">
        <v>89</v>
      </c>
      <c r="G252" s="24">
        <f>23+40</f>
        <v>63</v>
      </c>
      <c r="H252" s="24">
        <f>2+49</f>
        <v>51</v>
      </c>
      <c r="I252" s="24">
        <v>0</v>
      </c>
      <c r="J252" s="24">
        <f>14+37</f>
        <v>51</v>
      </c>
      <c r="K252" s="24">
        <v>24</v>
      </c>
      <c r="L252" s="24">
        <v>33</v>
      </c>
      <c r="M252" s="24">
        <v>20</v>
      </c>
      <c r="N252" s="24">
        <v>35</v>
      </c>
      <c r="O252" s="25">
        <f t="shared" si="55"/>
        <v>370</v>
      </c>
      <c r="Q252" s="42"/>
    </row>
    <row r="253" spans="1:17" x14ac:dyDescent="0.25">
      <c r="A253" s="43" t="s">
        <v>116</v>
      </c>
      <c r="B253" s="20" t="s">
        <v>2</v>
      </c>
      <c r="C253" s="21"/>
      <c r="D253" s="21"/>
      <c r="E253" s="21">
        <v>90</v>
      </c>
      <c r="F253" s="21">
        <v>39</v>
      </c>
      <c r="G253" s="21">
        <v>90</v>
      </c>
      <c r="H253" s="21">
        <v>41</v>
      </c>
      <c r="I253" s="21">
        <v>23</v>
      </c>
      <c r="J253" s="21">
        <v>27</v>
      </c>
      <c r="K253" s="21">
        <v>34</v>
      </c>
      <c r="L253" s="21">
        <v>24</v>
      </c>
      <c r="M253" s="21">
        <v>47</v>
      </c>
      <c r="N253" s="21">
        <v>31</v>
      </c>
      <c r="O253" s="22">
        <f>SUM(C253:N253)</f>
        <v>446</v>
      </c>
      <c r="Q253" s="41"/>
    </row>
    <row r="254" spans="1:17" x14ac:dyDescent="0.25">
      <c r="A254" s="44"/>
      <c r="B254" s="19" t="s">
        <v>1</v>
      </c>
      <c r="C254" s="17">
        <v>0</v>
      </c>
      <c r="D254" s="17">
        <v>0</v>
      </c>
      <c r="E254" s="17">
        <v>88</v>
      </c>
      <c r="F254" s="17">
        <v>55</v>
      </c>
      <c r="G254" s="17">
        <v>51</v>
      </c>
      <c r="H254" s="17">
        <v>36</v>
      </c>
      <c r="I254" s="17">
        <v>45</v>
      </c>
      <c r="J254" s="17">
        <v>54</v>
      </c>
      <c r="K254" s="17">
        <v>104</v>
      </c>
      <c r="L254" s="17">
        <v>75</v>
      </c>
      <c r="M254" s="17">
        <v>81</v>
      </c>
      <c r="N254" s="17">
        <v>70</v>
      </c>
      <c r="O254" s="3">
        <f t="shared" ref="O254:O255" si="56">SUM(C254:N254)</f>
        <v>659</v>
      </c>
      <c r="Q254" s="42"/>
    </row>
    <row r="255" spans="1:17" x14ac:dyDescent="0.25">
      <c r="A255" s="45"/>
      <c r="B255" s="23" t="s">
        <v>3</v>
      </c>
      <c r="C255" s="24"/>
      <c r="D255" s="24"/>
      <c r="E255" s="24">
        <v>102</v>
      </c>
      <c r="F255" s="24">
        <v>63</v>
      </c>
      <c r="G255" s="24">
        <f>44+78</f>
        <v>122</v>
      </c>
      <c r="H255" s="24">
        <v>6</v>
      </c>
      <c r="I255" s="24">
        <v>11</v>
      </c>
      <c r="J255" s="24">
        <v>15</v>
      </c>
      <c r="K255" s="24">
        <v>9</v>
      </c>
      <c r="L255" s="24">
        <v>12</v>
      </c>
      <c r="M255" s="24">
        <v>14</v>
      </c>
      <c r="N255" s="24">
        <v>22</v>
      </c>
      <c r="O255" s="25">
        <f t="shared" si="56"/>
        <v>376</v>
      </c>
      <c r="Q255" s="42"/>
    </row>
    <row r="256" spans="1:17" x14ac:dyDescent="0.25">
      <c r="A256" s="43" t="s">
        <v>117</v>
      </c>
      <c r="B256" s="20" t="s">
        <v>2</v>
      </c>
      <c r="C256" s="21"/>
      <c r="D256" s="21"/>
      <c r="E256" s="21"/>
      <c r="F256" s="21"/>
      <c r="G256" s="21"/>
      <c r="H256" s="21"/>
      <c r="I256" s="21">
        <v>36</v>
      </c>
      <c r="J256" s="21">
        <v>40</v>
      </c>
      <c r="K256" s="21">
        <v>64</v>
      </c>
      <c r="L256" s="21">
        <v>120</v>
      </c>
      <c r="M256" s="21">
        <v>23</v>
      </c>
      <c r="N256" s="21">
        <v>21</v>
      </c>
      <c r="O256" s="22">
        <f>SUM(C256:N256)</f>
        <v>304</v>
      </c>
      <c r="Q256" s="41"/>
    </row>
    <row r="257" spans="1:17" x14ac:dyDescent="0.25">
      <c r="A257" s="44"/>
      <c r="B257" s="19" t="s">
        <v>1</v>
      </c>
      <c r="C257" s="17"/>
      <c r="D257" s="17"/>
      <c r="E257" s="17"/>
      <c r="F257" s="17"/>
      <c r="G257" s="17"/>
      <c r="H257" s="17"/>
      <c r="I257" s="17">
        <v>5</v>
      </c>
      <c r="J257" s="17">
        <v>36</v>
      </c>
      <c r="K257" s="17">
        <v>31</v>
      </c>
      <c r="L257" s="17">
        <v>31</v>
      </c>
      <c r="M257" s="17">
        <v>24</v>
      </c>
      <c r="N257" s="17">
        <v>28</v>
      </c>
      <c r="O257" s="3">
        <f t="shared" ref="O257:O258" si="57">SUM(C257:N257)</f>
        <v>155</v>
      </c>
      <c r="Q257" s="42"/>
    </row>
    <row r="258" spans="1:17" x14ac:dyDescent="0.25">
      <c r="A258" s="45"/>
      <c r="B258" s="23" t="s">
        <v>3</v>
      </c>
      <c r="C258" s="24"/>
      <c r="D258" s="24"/>
      <c r="E258" s="24"/>
      <c r="F258" s="24"/>
      <c r="G258" s="24"/>
      <c r="H258" s="24"/>
      <c r="I258" s="24">
        <v>5</v>
      </c>
      <c r="J258" s="24">
        <v>69</v>
      </c>
      <c r="K258" s="24">
        <v>2</v>
      </c>
      <c r="L258" s="24">
        <v>12</v>
      </c>
      <c r="M258" s="24">
        <v>9</v>
      </c>
      <c r="N258" s="24">
        <v>6</v>
      </c>
      <c r="O258" s="25">
        <f t="shared" si="57"/>
        <v>103</v>
      </c>
      <c r="Q258" s="42"/>
    </row>
    <row r="259" spans="1:17" x14ac:dyDescent="0.25">
      <c r="A259" s="43" t="s">
        <v>118</v>
      </c>
      <c r="B259" s="20" t="s">
        <v>2</v>
      </c>
      <c r="C259" s="21"/>
      <c r="D259" s="21"/>
      <c r="E259" s="21"/>
      <c r="F259" s="21"/>
      <c r="G259" s="21"/>
      <c r="H259" s="21"/>
      <c r="I259" s="21"/>
      <c r="J259" s="21">
        <v>46</v>
      </c>
      <c r="K259" s="21">
        <v>151</v>
      </c>
      <c r="L259" s="21">
        <v>75</v>
      </c>
      <c r="M259" s="21">
        <v>37</v>
      </c>
      <c r="N259" s="21">
        <v>25</v>
      </c>
      <c r="O259" s="22">
        <f>SUM(C259:N259)</f>
        <v>334</v>
      </c>
      <c r="Q259" s="41"/>
    </row>
    <row r="260" spans="1:17" x14ac:dyDescent="0.25">
      <c r="A260" s="44"/>
      <c r="B260" s="19" t="s">
        <v>1</v>
      </c>
      <c r="C260" s="17"/>
      <c r="D260" s="17"/>
      <c r="E260" s="17"/>
      <c r="F260" s="17"/>
      <c r="G260" s="17"/>
      <c r="H260" s="17"/>
      <c r="I260" s="17"/>
      <c r="J260" s="17">
        <v>8</v>
      </c>
      <c r="K260" s="17">
        <v>107</v>
      </c>
      <c r="L260" s="17">
        <v>25</v>
      </c>
      <c r="M260" s="17">
        <v>21</v>
      </c>
      <c r="N260" s="17">
        <v>16</v>
      </c>
      <c r="O260" s="3">
        <f t="shared" ref="O260:O261" si="58">SUM(C260:N260)</f>
        <v>177</v>
      </c>
      <c r="Q260" s="42"/>
    </row>
    <row r="261" spans="1:17" x14ac:dyDescent="0.25">
      <c r="A261" s="45"/>
      <c r="B261" s="23" t="s">
        <v>3</v>
      </c>
      <c r="C261" s="24"/>
      <c r="D261" s="24"/>
      <c r="E261" s="24"/>
      <c r="F261" s="24"/>
      <c r="G261" s="24"/>
      <c r="H261" s="24"/>
      <c r="I261" s="24"/>
      <c r="J261" s="24">
        <v>0</v>
      </c>
      <c r="K261" s="24">
        <v>0</v>
      </c>
      <c r="L261" s="24">
        <v>0</v>
      </c>
      <c r="M261" s="24">
        <v>0</v>
      </c>
      <c r="N261" s="24">
        <v>0</v>
      </c>
      <c r="O261" s="25">
        <f t="shared" si="58"/>
        <v>0</v>
      </c>
      <c r="Q261" s="42"/>
    </row>
    <row r="262" spans="1:17" x14ac:dyDescent="0.25">
      <c r="A262" s="43" t="s">
        <v>119</v>
      </c>
      <c r="B262" s="20" t="s">
        <v>2</v>
      </c>
      <c r="C262" s="21"/>
      <c r="D262" s="21"/>
      <c r="E262" s="21"/>
      <c r="F262" s="21"/>
      <c r="G262" s="21"/>
      <c r="H262" s="21"/>
      <c r="I262" s="21"/>
      <c r="J262" s="21"/>
      <c r="K262" s="21">
        <v>285</v>
      </c>
      <c r="L262" s="21">
        <v>218</v>
      </c>
      <c r="M262" s="21">
        <v>170</v>
      </c>
      <c r="N262" s="21">
        <v>83</v>
      </c>
      <c r="O262" s="22">
        <f>SUM(C262:N262)</f>
        <v>756</v>
      </c>
      <c r="Q262" s="41"/>
    </row>
    <row r="263" spans="1:17" x14ac:dyDescent="0.25">
      <c r="A263" s="44"/>
      <c r="B263" s="19" t="s">
        <v>1</v>
      </c>
      <c r="C263" s="17"/>
      <c r="D263" s="17"/>
      <c r="E263" s="17"/>
      <c r="F263" s="17"/>
      <c r="G263" s="17"/>
      <c r="H263" s="17"/>
      <c r="I263" s="17"/>
      <c r="J263" s="17"/>
      <c r="K263" s="17">
        <v>99</v>
      </c>
      <c r="L263" s="17">
        <v>105</v>
      </c>
      <c r="M263" s="17">
        <v>141</v>
      </c>
      <c r="N263" s="17">
        <v>144</v>
      </c>
      <c r="O263" s="3">
        <f t="shared" ref="O263:O264" si="59">SUM(C263:N263)</f>
        <v>489</v>
      </c>
      <c r="Q263" s="42"/>
    </row>
    <row r="264" spans="1:17" x14ac:dyDescent="0.25">
      <c r="A264" s="45"/>
      <c r="B264" s="23" t="s">
        <v>3</v>
      </c>
      <c r="C264" s="24"/>
      <c r="D264" s="24"/>
      <c r="E264" s="24"/>
      <c r="F264" s="24"/>
      <c r="G264" s="24"/>
      <c r="H264" s="24"/>
      <c r="I264" s="24"/>
      <c r="J264" s="24"/>
      <c r="K264" s="24">
        <v>0</v>
      </c>
      <c r="L264" s="24">
        <v>0</v>
      </c>
      <c r="M264" s="24">
        <v>0</v>
      </c>
      <c r="N264" s="24">
        <v>0</v>
      </c>
      <c r="O264" s="25">
        <f t="shared" si="59"/>
        <v>0</v>
      </c>
      <c r="Q264" s="42"/>
    </row>
    <row r="265" spans="1:17" x14ac:dyDescent="0.25">
      <c r="A265" s="43" t="s">
        <v>120</v>
      </c>
      <c r="B265" s="20" t="s">
        <v>2</v>
      </c>
      <c r="C265" s="21"/>
      <c r="D265" s="21"/>
      <c r="E265" s="21"/>
      <c r="F265" s="21"/>
      <c r="G265" s="21"/>
      <c r="H265" s="21"/>
      <c r="I265" s="21"/>
      <c r="J265" s="21"/>
      <c r="K265" s="21">
        <v>193</v>
      </c>
      <c r="L265" s="21">
        <v>163</v>
      </c>
      <c r="M265" s="21">
        <v>208</v>
      </c>
      <c r="N265" s="21">
        <v>91</v>
      </c>
      <c r="O265" s="22">
        <f>SUM(C265:N265)</f>
        <v>655</v>
      </c>
      <c r="Q265" s="41"/>
    </row>
    <row r="266" spans="1:17" x14ac:dyDescent="0.25">
      <c r="A266" s="44"/>
      <c r="B266" s="19" t="s">
        <v>1</v>
      </c>
      <c r="C266" s="17"/>
      <c r="D266" s="17"/>
      <c r="E266" s="17"/>
      <c r="F266" s="17"/>
      <c r="G266" s="17"/>
      <c r="H266" s="17"/>
      <c r="I266" s="17"/>
      <c r="J266" s="17"/>
      <c r="K266" s="17">
        <v>38</v>
      </c>
      <c r="L266" s="17">
        <v>102</v>
      </c>
      <c r="M266" s="17">
        <v>119</v>
      </c>
      <c r="N266" s="17">
        <v>62</v>
      </c>
      <c r="O266" s="3">
        <f t="shared" ref="O266:O267" si="60">SUM(C266:N266)</f>
        <v>321</v>
      </c>
      <c r="Q266" s="42"/>
    </row>
    <row r="267" spans="1:17" x14ac:dyDescent="0.25">
      <c r="A267" s="45"/>
      <c r="B267" s="23" t="s">
        <v>3</v>
      </c>
      <c r="C267" s="24"/>
      <c r="D267" s="24"/>
      <c r="E267" s="24"/>
      <c r="F267" s="24"/>
      <c r="G267" s="24"/>
      <c r="H267" s="24"/>
      <c r="I267" s="24"/>
      <c r="J267" s="24"/>
      <c r="K267" s="24">
        <v>0</v>
      </c>
      <c r="L267" s="24">
        <v>0</v>
      </c>
      <c r="M267" s="24">
        <v>0</v>
      </c>
      <c r="N267" s="24">
        <v>0</v>
      </c>
      <c r="O267" s="25">
        <f t="shared" si="60"/>
        <v>0</v>
      </c>
      <c r="Q267" s="42"/>
    </row>
    <row r="268" spans="1:17" x14ac:dyDescent="0.25">
      <c r="A268" s="43" t="s">
        <v>121</v>
      </c>
      <c r="B268" s="20" t="s">
        <v>2</v>
      </c>
      <c r="C268" s="21"/>
      <c r="D268" s="21"/>
      <c r="E268" s="21"/>
      <c r="F268" s="21"/>
      <c r="G268" s="21"/>
      <c r="H268" s="21"/>
      <c r="I268" s="21"/>
      <c r="J268" s="21"/>
      <c r="K268" s="21">
        <v>352</v>
      </c>
      <c r="L268" s="21">
        <v>1084</v>
      </c>
      <c r="M268" s="21">
        <v>72</v>
      </c>
      <c r="N268" s="21">
        <v>74</v>
      </c>
      <c r="O268" s="22">
        <f>SUM(C268:N268)</f>
        <v>1582</v>
      </c>
      <c r="Q268" s="41"/>
    </row>
    <row r="269" spans="1:17" x14ac:dyDescent="0.25">
      <c r="A269" s="44"/>
      <c r="B269" s="19" t="s">
        <v>1</v>
      </c>
      <c r="C269" s="17"/>
      <c r="D269" s="17"/>
      <c r="E269" s="17"/>
      <c r="F269" s="17"/>
      <c r="G269" s="17"/>
      <c r="H269" s="17"/>
      <c r="I269" s="17"/>
      <c r="J269" s="17"/>
      <c r="K269" s="17">
        <v>41</v>
      </c>
      <c r="L269" s="17">
        <v>34</v>
      </c>
      <c r="M269" s="17">
        <v>83</v>
      </c>
      <c r="N269" s="17">
        <v>38</v>
      </c>
      <c r="O269" s="3">
        <f t="shared" ref="O269:O270" si="61">SUM(C269:N269)</f>
        <v>196</v>
      </c>
      <c r="Q269" s="42"/>
    </row>
    <row r="270" spans="1:17" x14ac:dyDescent="0.25">
      <c r="A270" s="45"/>
      <c r="B270" s="23" t="s">
        <v>3</v>
      </c>
      <c r="C270" s="24"/>
      <c r="D270" s="24"/>
      <c r="E270" s="24"/>
      <c r="F270" s="24"/>
      <c r="G270" s="24"/>
      <c r="H270" s="24"/>
      <c r="I270" s="24"/>
      <c r="J270" s="24"/>
      <c r="K270" s="24">
        <v>0</v>
      </c>
      <c r="L270" s="24">
        <v>0</v>
      </c>
      <c r="M270" s="24">
        <v>0</v>
      </c>
      <c r="N270" s="24">
        <v>0</v>
      </c>
      <c r="O270" s="25">
        <f t="shared" si="61"/>
        <v>0</v>
      </c>
      <c r="Q270" s="42"/>
    </row>
    <row r="271" spans="1:17" x14ac:dyDescent="0.25">
      <c r="A271" s="43" t="s">
        <v>122</v>
      </c>
      <c r="B271" s="20" t="s">
        <v>2</v>
      </c>
      <c r="C271" s="21"/>
      <c r="D271" s="21"/>
      <c r="E271" s="21"/>
      <c r="F271" s="21"/>
      <c r="G271" s="21"/>
      <c r="H271" s="21"/>
      <c r="I271" s="21"/>
      <c r="J271" s="21"/>
      <c r="K271" s="21"/>
      <c r="L271" s="21">
        <v>475</v>
      </c>
      <c r="M271" s="21">
        <v>140</v>
      </c>
      <c r="N271" s="21">
        <v>80</v>
      </c>
      <c r="O271" s="22">
        <f>SUM(C271:N271)</f>
        <v>695</v>
      </c>
      <c r="Q271" s="41"/>
    </row>
    <row r="272" spans="1:17" x14ac:dyDescent="0.25">
      <c r="A272" s="44"/>
      <c r="B272" s="19" t="s">
        <v>1</v>
      </c>
      <c r="C272" s="17"/>
      <c r="D272" s="17"/>
      <c r="E272" s="17"/>
      <c r="F272" s="17"/>
      <c r="G272" s="17"/>
      <c r="H272" s="17"/>
      <c r="I272" s="17"/>
      <c r="J272" s="17"/>
      <c r="K272" s="17"/>
      <c r="L272" s="17">
        <v>168</v>
      </c>
      <c r="M272" s="17">
        <v>206</v>
      </c>
      <c r="N272" s="17">
        <v>52</v>
      </c>
      <c r="O272" s="3">
        <f t="shared" ref="O272:O273" si="62">SUM(C272:N272)</f>
        <v>426</v>
      </c>
      <c r="Q272" s="42"/>
    </row>
    <row r="273" spans="1:17" x14ac:dyDescent="0.25">
      <c r="A273" s="45"/>
      <c r="B273" s="23" t="s">
        <v>3</v>
      </c>
      <c r="C273" s="24"/>
      <c r="D273" s="24"/>
      <c r="E273" s="24"/>
      <c r="F273" s="24"/>
      <c r="G273" s="24"/>
      <c r="H273" s="24"/>
      <c r="I273" s="24"/>
      <c r="J273" s="24"/>
      <c r="K273" s="24"/>
      <c r="L273" s="24">
        <v>0</v>
      </c>
      <c r="M273" s="24">
        <v>0</v>
      </c>
      <c r="N273" s="24">
        <v>0</v>
      </c>
      <c r="O273" s="25">
        <f t="shared" si="62"/>
        <v>0</v>
      </c>
      <c r="Q273" s="42"/>
    </row>
    <row r="274" spans="1:17" x14ac:dyDescent="0.25">
      <c r="A274" s="43" t="s">
        <v>123</v>
      </c>
      <c r="B274" s="20" t="s">
        <v>2</v>
      </c>
      <c r="C274" s="21"/>
      <c r="D274" s="21"/>
      <c r="E274" s="21"/>
      <c r="F274" s="21"/>
      <c r="G274" s="21"/>
      <c r="H274" s="21"/>
      <c r="I274" s="21"/>
      <c r="J274" s="21"/>
      <c r="K274" s="21"/>
      <c r="L274" s="21">
        <v>16</v>
      </c>
      <c r="M274" s="21">
        <v>523</v>
      </c>
      <c r="N274" s="21">
        <v>111</v>
      </c>
      <c r="O274" s="22">
        <f>SUM(C274:N274)</f>
        <v>650</v>
      </c>
      <c r="Q274" s="41"/>
    </row>
    <row r="275" spans="1:17" x14ac:dyDescent="0.25">
      <c r="A275" s="44"/>
      <c r="B275" s="19" t="s">
        <v>1</v>
      </c>
      <c r="C275" s="17"/>
      <c r="D275" s="17"/>
      <c r="E275" s="17"/>
      <c r="F275" s="17"/>
      <c r="G275" s="17"/>
      <c r="H275" s="17"/>
      <c r="I275" s="17"/>
      <c r="J275" s="17"/>
      <c r="K275" s="17"/>
      <c r="L275" s="17">
        <v>9</v>
      </c>
      <c r="M275" s="17">
        <v>71</v>
      </c>
      <c r="N275" s="17">
        <v>161</v>
      </c>
      <c r="O275" s="3">
        <f t="shared" ref="O275:O276" si="63">SUM(C275:N275)</f>
        <v>241</v>
      </c>
      <c r="Q275" s="42"/>
    </row>
    <row r="276" spans="1:17" x14ac:dyDescent="0.25">
      <c r="A276" s="45"/>
      <c r="B276" s="23" t="s">
        <v>3</v>
      </c>
      <c r="C276" s="24"/>
      <c r="D276" s="24"/>
      <c r="E276" s="24"/>
      <c r="F276" s="24"/>
      <c r="G276" s="24"/>
      <c r="H276" s="24"/>
      <c r="I276" s="24"/>
      <c r="J276" s="24"/>
      <c r="K276" s="24"/>
      <c r="L276" s="24">
        <v>0</v>
      </c>
      <c r="M276" s="24">
        <v>0</v>
      </c>
      <c r="N276" s="24">
        <v>0</v>
      </c>
      <c r="O276" s="25">
        <f t="shared" si="63"/>
        <v>0</v>
      </c>
      <c r="Q276" s="42"/>
    </row>
    <row r="277" spans="1:17" x14ac:dyDescent="0.25">
      <c r="A277" s="43" t="s">
        <v>124</v>
      </c>
      <c r="B277" s="20" t="s">
        <v>2</v>
      </c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>
        <v>425</v>
      </c>
      <c r="O277" s="22">
        <f>SUM(C277:N277)</f>
        <v>425</v>
      </c>
      <c r="Q277" s="41"/>
    </row>
    <row r="278" spans="1:17" x14ac:dyDescent="0.25">
      <c r="A278" s="44"/>
      <c r="B278" s="19" t="s">
        <v>1</v>
      </c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>
        <v>32</v>
      </c>
      <c r="O278" s="3">
        <f t="shared" ref="O278:O279" si="64">SUM(C278:N278)</f>
        <v>32</v>
      </c>
      <c r="Q278" s="42"/>
    </row>
    <row r="279" spans="1:17" x14ac:dyDescent="0.25">
      <c r="A279" s="45"/>
      <c r="B279" s="23" t="s">
        <v>3</v>
      </c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>
        <v>0</v>
      </c>
      <c r="O279" s="25">
        <f t="shared" si="64"/>
        <v>0</v>
      </c>
      <c r="Q279" s="42"/>
    </row>
    <row r="280" spans="1:17" x14ac:dyDescent="0.25">
      <c r="A280" s="43" t="s">
        <v>125</v>
      </c>
      <c r="B280" s="20" t="s">
        <v>2</v>
      </c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>
        <v>179</v>
      </c>
      <c r="O280" s="22">
        <f>SUM(C280:N280)</f>
        <v>179</v>
      </c>
      <c r="Q280" s="41"/>
    </row>
    <row r="281" spans="1:17" x14ac:dyDescent="0.25">
      <c r="A281" s="44"/>
      <c r="B281" s="19" t="s">
        <v>1</v>
      </c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>
        <v>36</v>
      </c>
      <c r="O281" s="3">
        <f t="shared" ref="O281:O282" si="65">SUM(C281:N281)</f>
        <v>36</v>
      </c>
      <c r="Q281" s="42"/>
    </row>
    <row r="282" spans="1:17" x14ac:dyDescent="0.25">
      <c r="A282" s="45"/>
      <c r="B282" s="23" t="s">
        <v>3</v>
      </c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>
        <v>0</v>
      </c>
      <c r="O282" s="25">
        <f t="shared" si="65"/>
        <v>0</v>
      </c>
      <c r="Q282" s="42"/>
    </row>
    <row r="283" spans="1:17" x14ac:dyDescent="0.25">
      <c r="A283" s="43" t="s">
        <v>126</v>
      </c>
      <c r="B283" s="20" t="s">
        <v>2</v>
      </c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>
        <v>132</v>
      </c>
      <c r="O283" s="22">
        <f>SUM(C283:N283)</f>
        <v>132</v>
      </c>
      <c r="Q283" s="41"/>
    </row>
    <row r="284" spans="1:17" x14ac:dyDescent="0.25">
      <c r="A284" s="44"/>
      <c r="B284" s="19" t="s">
        <v>1</v>
      </c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>
        <v>22</v>
      </c>
      <c r="O284" s="3">
        <f t="shared" ref="O284:O285" si="66">SUM(C284:N284)</f>
        <v>22</v>
      </c>
      <c r="Q284" s="42"/>
    </row>
    <row r="285" spans="1:17" x14ac:dyDescent="0.25">
      <c r="A285" s="45"/>
      <c r="B285" s="23" t="s">
        <v>3</v>
      </c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>
        <v>0</v>
      </c>
      <c r="O285" s="25">
        <f t="shared" si="66"/>
        <v>0</v>
      </c>
      <c r="Q285" s="42"/>
    </row>
    <row r="286" spans="1:17" x14ac:dyDescent="0.25">
      <c r="A286" s="43" t="s">
        <v>127</v>
      </c>
      <c r="B286" s="20" t="s">
        <v>2</v>
      </c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>
        <v>0</v>
      </c>
      <c r="O286" s="22">
        <f>SUM(C286:N286)</f>
        <v>0</v>
      </c>
      <c r="Q286" s="41"/>
    </row>
    <row r="287" spans="1:17" x14ac:dyDescent="0.25">
      <c r="A287" s="44"/>
      <c r="B287" s="19" t="s">
        <v>1</v>
      </c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>
        <v>0</v>
      </c>
      <c r="O287" s="3">
        <f t="shared" ref="O287:O288" si="67">SUM(C287:N287)</f>
        <v>0</v>
      </c>
      <c r="Q287" s="42"/>
    </row>
    <row r="288" spans="1:17" x14ac:dyDescent="0.25">
      <c r="A288" s="45"/>
      <c r="B288" s="23" t="s">
        <v>3</v>
      </c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>
        <v>0</v>
      </c>
      <c r="O288" s="25">
        <f t="shared" si="67"/>
        <v>0</v>
      </c>
      <c r="Q288" s="42"/>
    </row>
    <row r="289" spans="1:17" x14ac:dyDescent="0.25">
      <c r="A289" s="43" t="s">
        <v>128</v>
      </c>
      <c r="B289" s="20" t="s">
        <v>2</v>
      </c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>
        <v>37</v>
      </c>
      <c r="O289" s="22">
        <f>SUM(C289:N289)</f>
        <v>37</v>
      </c>
      <c r="Q289" s="41"/>
    </row>
    <row r="290" spans="1:17" x14ac:dyDescent="0.25">
      <c r="A290" s="44"/>
      <c r="B290" s="19" t="s">
        <v>1</v>
      </c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>
        <v>3</v>
      </c>
      <c r="O290" s="3">
        <f t="shared" ref="O290:O291" si="68">SUM(C290:N290)</f>
        <v>3</v>
      </c>
      <c r="Q290" s="42"/>
    </row>
    <row r="291" spans="1:17" x14ac:dyDescent="0.25">
      <c r="A291" s="45"/>
      <c r="B291" s="23" t="s">
        <v>3</v>
      </c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>
        <v>0</v>
      </c>
      <c r="O291" s="25">
        <f t="shared" si="68"/>
        <v>0</v>
      </c>
      <c r="Q291" s="42"/>
    </row>
    <row r="292" spans="1:17" x14ac:dyDescent="0.25">
      <c r="A292" s="43" t="s">
        <v>130</v>
      </c>
      <c r="B292" s="20" t="s">
        <v>2</v>
      </c>
      <c r="C292" s="21"/>
      <c r="D292" s="21"/>
      <c r="E292" s="21"/>
      <c r="F292" s="21"/>
      <c r="G292" s="21">
        <v>555</v>
      </c>
      <c r="H292" s="21">
        <v>116</v>
      </c>
      <c r="I292" s="21">
        <v>125</v>
      </c>
      <c r="J292" s="21">
        <v>47</v>
      </c>
      <c r="K292" s="21">
        <v>53</v>
      </c>
      <c r="L292" s="21">
        <v>39</v>
      </c>
      <c r="M292" s="21">
        <v>62</v>
      </c>
      <c r="N292" s="21">
        <v>52</v>
      </c>
      <c r="O292" s="22">
        <f>SUM(C292:N292)</f>
        <v>1049</v>
      </c>
      <c r="Q292" s="41"/>
    </row>
    <row r="293" spans="1:17" x14ac:dyDescent="0.25">
      <c r="A293" s="44"/>
      <c r="B293" s="19" t="s">
        <v>1</v>
      </c>
      <c r="C293" s="17"/>
      <c r="D293" s="17"/>
      <c r="E293" s="17"/>
      <c r="F293" s="17">
        <v>10</v>
      </c>
      <c r="G293" s="17">
        <v>51</v>
      </c>
      <c r="H293" s="17">
        <v>30</v>
      </c>
      <c r="I293" s="17">
        <v>49</v>
      </c>
      <c r="J293" s="17">
        <v>57</v>
      </c>
      <c r="K293" s="17">
        <v>41</v>
      </c>
      <c r="L293" s="17">
        <v>49</v>
      </c>
      <c r="M293" s="17">
        <v>32</v>
      </c>
      <c r="N293" s="17">
        <v>42</v>
      </c>
      <c r="O293" s="3">
        <f t="shared" ref="O293:O294" si="69">SUM(C293:N293)</f>
        <v>361</v>
      </c>
      <c r="Q293" s="42"/>
    </row>
    <row r="294" spans="1:17" x14ac:dyDescent="0.25">
      <c r="A294" s="45"/>
      <c r="B294" s="23" t="s">
        <v>3</v>
      </c>
      <c r="C294" s="24"/>
      <c r="D294" s="24"/>
      <c r="E294" s="24"/>
      <c r="F294" s="24"/>
      <c r="G294" s="24">
        <v>0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  <c r="M294" s="24">
        <v>0</v>
      </c>
      <c r="N294" s="24">
        <v>0</v>
      </c>
      <c r="O294" s="25">
        <f t="shared" si="69"/>
        <v>0</v>
      </c>
      <c r="Q294" s="42"/>
    </row>
    <row r="295" spans="1:17" x14ac:dyDescent="0.25">
      <c r="A295" s="43" t="s">
        <v>194</v>
      </c>
      <c r="B295" s="20" t="s">
        <v>2</v>
      </c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2">
        <f>SUM(C295:N295)</f>
        <v>0</v>
      </c>
    </row>
    <row r="296" spans="1:17" x14ac:dyDescent="0.25">
      <c r="A296" s="44"/>
      <c r="B296" s="19" t="s">
        <v>1</v>
      </c>
      <c r="C296" s="17">
        <v>0</v>
      </c>
      <c r="D296" s="17">
        <v>16</v>
      </c>
      <c r="E296" s="17">
        <v>111</v>
      </c>
      <c r="F296" s="17">
        <v>161</v>
      </c>
      <c r="G296" s="17">
        <v>123</v>
      </c>
      <c r="H296" s="17">
        <v>74</v>
      </c>
      <c r="I296" s="17">
        <v>64</v>
      </c>
      <c r="J296" s="17">
        <v>46</v>
      </c>
      <c r="K296" s="17">
        <v>32</v>
      </c>
      <c r="L296" s="17">
        <v>84</v>
      </c>
      <c r="M296" s="17">
        <v>64</v>
      </c>
      <c r="N296" s="17">
        <v>94</v>
      </c>
      <c r="O296" s="3">
        <f t="shared" ref="O296:O297" si="70">SUM(C296:N296)</f>
        <v>869</v>
      </c>
    </row>
    <row r="297" spans="1:17" x14ac:dyDescent="0.25">
      <c r="A297" s="45"/>
      <c r="B297" s="23" t="s">
        <v>3</v>
      </c>
      <c r="C297" s="24"/>
      <c r="D297" s="24">
        <v>57</v>
      </c>
      <c r="E297" s="24">
        <v>79</v>
      </c>
      <c r="F297" s="24">
        <v>88</v>
      </c>
      <c r="G297" s="24">
        <v>108</v>
      </c>
      <c r="H297" s="24">
        <v>147</v>
      </c>
      <c r="I297" s="24">
        <v>97</v>
      </c>
      <c r="J297" s="24">
        <v>72</v>
      </c>
      <c r="K297" s="24">
        <v>128</v>
      </c>
      <c r="L297" s="24">
        <v>106</v>
      </c>
      <c r="M297" s="24">
        <v>76</v>
      </c>
      <c r="N297" s="24">
        <v>110</v>
      </c>
      <c r="O297" s="25">
        <f t="shared" si="70"/>
        <v>1068</v>
      </c>
    </row>
  </sheetData>
  <mergeCells count="196">
    <mergeCell ref="A247:A249"/>
    <mergeCell ref="Q247:Q249"/>
    <mergeCell ref="A250:A252"/>
    <mergeCell ref="Q250:Q252"/>
    <mergeCell ref="A238:A240"/>
    <mergeCell ref="Q238:Q240"/>
    <mergeCell ref="A241:A243"/>
    <mergeCell ref="Q241:Q243"/>
    <mergeCell ref="A244:A246"/>
    <mergeCell ref="Q244:Q246"/>
    <mergeCell ref="A229:A231"/>
    <mergeCell ref="Q229:Q231"/>
    <mergeCell ref="A232:A234"/>
    <mergeCell ref="Q232:Q234"/>
    <mergeCell ref="A235:A237"/>
    <mergeCell ref="Q235:Q237"/>
    <mergeCell ref="A220:A222"/>
    <mergeCell ref="Q220:Q222"/>
    <mergeCell ref="A223:A225"/>
    <mergeCell ref="Q223:Q225"/>
    <mergeCell ref="A226:A228"/>
    <mergeCell ref="Q226:Q228"/>
    <mergeCell ref="A211:A213"/>
    <mergeCell ref="Q211:Q213"/>
    <mergeCell ref="A214:A216"/>
    <mergeCell ref="Q214:Q216"/>
    <mergeCell ref="A217:A219"/>
    <mergeCell ref="Q217:Q219"/>
    <mergeCell ref="A202:A204"/>
    <mergeCell ref="Q202:Q204"/>
    <mergeCell ref="A205:A207"/>
    <mergeCell ref="Q205:Q207"/>
    <mergeCell ref="A208:A210"/>
    <mergeCell ref="Q208:Q210"/>
    <mergeCell ref="A193:A195"/>
    <mergeCell ref="Q193:Q195"/>
    <mergeCell ref="A196:A198"/>
    <mergeCell ref="Q196:Q198"/>
    <mergeCell ref="A199:A201"/>
    <mergeCell ref="Q199:Q201"/>
    <mergeCell ref="A184:A186"/>
    <mergeCell ref="Q184:Q186"/>
    <mergeCell ref="A187:A189"/>
    <mergeCell ref="Q187:Q189"/>
    <mergeCell ref="A190:A192"/>
    <mergeCell ref="Q190:Q192"/>
    <mergeCell ref="A175:A177"/>
    <mergeCell ref="Q175:Q177"/>
    <mergeCell ref="A178:A180"/>
    <mergeCell ref="Q178:Q180"/>
    <mergeCell ref="A181:A183"/>
    <mergeCell ref="Q181:Q183"/>
    <mergeCell ref="A166:A168"/>
    <mergeCell ref="Q166:Q168"/>
    <mergeCell ref="A169:A171"/>
    <mergeCell ref="Q169:Q171"/>
    <mergeCell ref="A172:A174"/>
    <mergeCell ref="Q172:Q174"/>
    <mergeCell ref="A157:A159"/>
    <mergeCell ref="Q157:Q159"/>
    <mergeCell ref="A160:A162"/>
    <mergeCell ref="Q160:Q162"/>
    <mergeCell ref="A163:A165"/>
    <mergeCell ref="Q163:Q165"/>
    <mergeCell ref="A148:A150"/>
    <mergeCell ref="Q148:Q150"/>
    <mergeCell ref="A151:A153"/>
    <mergeCell ref="Q151:Q153"/>
    <mergeCell ref="A154:A156"/>
    <mergeCell ref="Q154:Q156"/>
    <mergeCell ref="A139:A141"/>
    <mergeCell ref="Q139:Q141"/>
    <mergeCell ref="A142:A144"/>
    <mergeCell ref="Q142:Q144"/>
    <mergeCell ref="A145:A147"/>
    <mergeCell ref="Q145:Q147"/>
    <mergeCell ref="A130:A132"/>
    <mergeCell ref="Q130:Q132"/>
    <mergeCell ref="A133:A135"/>
    <mergeCell ref="Q133:Q135"/>
    <mergeCell ref="A136:A138"/>
    <mergeCell ref="Q136:Q138"/>
    <mergeCell ref="A121:A123"/>
    <mergeCell ref="Q121:Q123"/>
    <mergeCell ref="A124:A126"/>
    <mergeCell ref="Q124:Q126"/>
    <mergeCell ref="A127:A129"/>
    <mergeCell ref="Q127:Q129"/>
    <mergeCell ref="A112:A114"/>
    <mergeCell ref="Q112:Q114"/>
    <mergeCell ref="A115:A117"/>
    <mergeCell ref="Q115:Q117"/>
    <mergeCell ref="A118:A120"/>
    <mergeCell ref="Q118:Q120"/>
    <mergeCell ref="A103:A105"/>
    <mergeCell ref="Q103:Q105"/>
    <mergeCell ref="A106:A108"/>
    <mergeCell ref="Q106:Q108"/>
    <mergeCell ref="A109:A111"/>
    <mergeCell ref="Q109:Q111"/>
    <mergeCell ref="A94:A96"/>
    <mergeCell ref="Q94:Q96"/>
    <mergeCell ref="A97:A99"/>
    <mergeCell ref="Q97:Q99"/>
    <mergeCell ref="A100:A102"/>
    <mergeCell ref="Q100:Q102"/>
    <mergeCell ref="A85:A87"/>
    <mergeCell ref="Q85:Q87"/>
    <mergeCell ref="A88:A90"/>
    <mergeCell ref="Q88:Q90"/>
    <mergeCell ref="A91:A93"/>
    <mergeCell ref="Q91:Q93"/>
    <mergeCell ref="A76:A78"/>
    <mergeCell ref="Q76:Q78"/>
    <mergeCell ref="A79:A81"/>
    <mergeCell ref="Q79:Q81"/>
    <mergeCell ref="A82:A84"/>
    <mergeCell ref="Q82:Q84"/>
    <mergeCell ref="A67:A69"/>
    <mergeCell ref="Q67:Q69"/>
    <mergeCell ref="A70:A72"/>
    <mergeCell ref="Q70:Q72"/>
    <mergeCell ref="A73:A75"/>
    <mergeCell ref="Q73:Q75"/>
    <mergeCell ref="A58:A60"/>
    <mergeCell ref="Q58:Q60"/>
    <mergeCell ref="A61:A63"/>
    <mergeCell ref="Q61:Q63"/>
    <mergeCell ref="A64:A66"/>
    <mergeCell ref="Q64:Q66"/>
    <mergeCell ref="A43:A45"/>
    <mergeCell ref="Q43:Q45"/>
    <mergeCell ref="A46:A48"/>
    <mergeCell ref="Q46:Q48"/>
    <mergeCell ref="Q2:Q3"/>
    <mergeCell ref="A4:A6"/>
    <mergeCell ref="Q4:Q6"/>
    <mergeCell ref="A7:A9"/>
    <mergeCell ref="Q7:Q9"/>
    <mergeCell ref="A10:A12"/>
    <mergeCell ref="Q10:Q12"/>
    <mergeCell ref="A31:A33"/>
    <mergeCell ref="Q31:Q33"/>
    <mergeCell ref="A22:A24"/>
    <mergeCell ref="Q22:Q24"/>
    <mergeCell ref="A25:A27"/>
    <mergeCell ref="Q25:Q27"/>
    <mergeCell ref="A28:A30"/>
    <mergeCell ref="Q28:Q30"/>
    <mergeCell ref="A256:A258"/>
    <mergeCell ref="Q256:Q258"/>
    <mergeCell ref="A259:A261"/>
    <mergeCell ref="Q259:Q261"/>
    <mergeCell ref="A253:A255"/>
    <mergeCell ref="Q253:Q255"/>
    <mergeCell ref="A13:A15"/>
    <mergeCell ref="Q13:Q15"/>
    <mergeCell ref="A16:A18"/>
    <mergeCell ref="Q16:Q18"/>
    <mergeCell ref="A19:A21"/>
    <mergeCell ref="Q19:Q21"/>
    <mergeCell ref="A34:A36"/>
    <mergeCell ref="Q34:Q36"/>
    <mergeCell ref="A37:A39"/>
    <mergeCell ref="Q37:Q39"/>
    <mergeCell ref="A49:A51"/>
    <mergeCell ref="Q49:Q51"/>
    <mergeCell ref="A52:A54"/>
    <mergeCell ref="Q52:Q54"/>
    <mergeCell ref="A55:A57"/>
    <mergeCell ref="Q55:Q57"/>
    <mergeCell ref="A40:A42"/>
    <mergeCell ref="Q40:Q42"/>
    <mergeCell ref="A295:A297"/>
    <mergeCell ref="A292:A294"/>
    <mergeCell ref="Q292:Q294"/>
    <mergeCell ref="A262:A264"/>
    <mergeCell ref="Q262:Q264"/>
    <mergeCell ref="A265:A267"/>
    <mergeCell ref="Q265:Q267"/>
    <mergeCell ref="A268:A270"/>
    <mergeCell ref="Q268:Q270"/>
    <mergeCell ref="A271:A273"/>
    <mergeCell ref="Q271:Q273"/>
    <mergeCell ref="A289:A291"/>
    <mergeCell ref="Q289:Q291"/>
    <mergeCell ref="A274:A276"/>
    <mergeCell ref="Q274:Q276"/>
    <mergeCell ref="A277:A279"/>
    <mergeCell ref="Q277:Q279"/>
    <mergeCell ref="A280:A282"/>
    <mergeCell ref="Q280:Q282"/>
    <mergeCell ref="A283:A285"/>
    <mergeCell ref="Q283:Q285"/>
    <mergeCell ref="A286:A288"/>
    <mergeCell ref="Q286:Q288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31A62-E3C8-4936-B0CD-E326249A35B1}">
  <dimension ref="A1:Q360"/>
  <sheetViews>
    <sheetView zoomScaleNormal="100" workbookViewId="0">
      <selection activeCell="M295" sqref="M295:N295"/>
    </sheetView>
  </sheetViews>
  <sheetFormatPr defaultColWidth="8.85546875" defaultRowHeight="15" x14ac:dyDescent="0.25"/>
  <cols>
    <col min="1" max="1" width="48" bestFit="1" customWidth="1"/>
    <col min="2" max="2" width="12.140625" bestFit="1" customWidth="1"/>
    <col min="16" max="16" width="13.42578125" customWidth="1"/>
    <col min="17" max="17" width="10.85546875" style="31" customWidth="1"/>
  </cols>
  <sheetData>
    <row r="1" spans="1:17" ht="15.75" x14ac:dyDescent="0.25">
      <c r="A1" t="s">
        <v>0</v>
      </c>
      <c r="B1" s="4"/>
    </row>
    <row r="2" spans="1:17" x14ac:dyDescent="0.25">
      <c r="A2" s="7" t="s">
        <v>17</v>
      </c>
      <c r="B2" s="8" t="s">
        <v>18</v>
      </c>
      <c r="C2" s="5">
        <v>2024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 t="s">
        <v>131</v>
      </c>
      <c r="P2" s="1"/>
      <c r="Q2" s="40" t="s">
        <v>77</v>
      </c>
    </row>
    <row r="3" spans="1:17" x14ac:dyDescent="0.25">
      <c r="A3" s="8"/>
      <c r="B3" s="8"/>
      <c r="C3" s="10" t="s">
        <v>4</v>
      </c>
      <c r="D3" s="10" t="s">
        <v>5</v>
      </c>
      <c r="E3" s="10" t="s">
        <v>6</v>
      </c>
      <c r="F3" s="10" t="s">
        <v>9</v>
      </c>
      <c r="G3" s="10" t="s">
        <v>7</v>
      </c>
      <c r="H3" s="10" t="s">
        <v>10</v>
      </c>
      <c r="I3" s="10" t="s">
        <v>8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2"/>
      <c r="Q3" s="40"/>
    </row>
    <row r="4" spans="1:17" x14ac:dyDescent="0.25">
      <c r="A4" s="35" t="s">
        <v>20</v>
      </c>
      <c r="B4" s="20" t="s">
        <v>2</v>
      </c>
      <c r="C4" s="21">
        <v>52</v>
      </c>
      <c r="D4" s="21">
        <v>71</v>
      </c>
      <c r="E4" s="21">
        <v>85</v>
      </c>
      <c r="F4" s="21">
        <v>99</v>
      </c>
      <c r="G4" s="21">
        <v>96</v>
      </c>
      <c r="H4" s="21">
        <v>25</v>
      </c>
      <c r="I4" s="21">
        <v>42</v>
      </c>
      <c r="J4" s="21">
        <v>39</v>
      </c>
      <c r="K4" s="21">
        <v>40</v>
      </c>
      <c r="L4" s="21">
        <v>58</v>
      </c>
      <c r="M4" s="21">
        <v>58</v>
      </c>
      <c r="N4" s="21">
        <v>48</v>
      </c>
      <c r="O4" s="22">
        <f>SUM(C4:N4)</f>
        <v>713</v>
      </c>
      <c r="P4" s="12" t="s">
        <v>22</v>
      </c>
      <c r="Q4" s="38">
        <v>0</v>
      </c>
    </row>
    <row r="5" spans="1:17" x14ac:dyDescent="0.25">
      <c r="A5" s="36"/>
      <c r="B5" s="19" t="s">
        <v>1</v>
      </c>
      <c r="C5" s="17">
        <v>49</v>
      </c>
      <c r="D5" s="17">
        <v>39</v>
      </c>
      <c r="E5" s="17">
        <v>68</v>
      </c>
      <c r="F5" s="17">
        <v>87</v>
      </c>
      <c r="G5" s="17">
        <v>48</v>
      </c>
      <c r="H5" s="17">
        <v>27</v>
      </c>
      <c r="I5" s="17">
        <v>60</v>
      </c>
      <c r="J5" s="17">
        <v>69</v>
      </c>
      <c r="K5" s="17">
        <v>45</v>
      </c>
      <c r="L5" s="17">
        <v>52</v>
      </c>
      <c r="M5" s="17">
        <v>87</v>
      </c>
      <c r="N5" s="17">
        <v>120</v>
      </c>
      <c r="O5" s="3">
        <f t="shared" ref="O5:O68" si="0">SUM(C5:N5)</f>
        <v>751</v>
      </c>
      <c r="P5" s="12" t="s">
        <v>23</v>
      </c>
      <c r="Q5" s="39"/>
    </row>
    <row r="6" spans="1:17" x14ac:dyDescent="0.25">
      <c r="A6" s="37"/>
      <c r="B6" s="23" t="s">
        <v>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5">
        <f t="shared" si="0"/>
        <v>0</v>
      </c>
      <c r="P6" s="12" t="s">
        <v>23</v>
      </c>
      <c r="Q6" s="39"/>
    </row>
    <row r="7" spans="1:17" x14ac:dyDescent="0.25">
      <c r="A7" s="36" t="s">
        <v>24</v>
      </c>
      <c r="B7" s="11" t="s">
        <v>2</v>
      </c>
      <c r="C7" s="9">
        <v>55</v>
      </c>
      <c r="D7" s="9">
        <v>40</v>
      </c>
      <c r="E7" s="9">
        <v>63</v>
      </c>
      <c r="F7" s="9">
        <v>63</v>
      </c>
      <c r="G7" s="9">
        <v>51</v>
      </c>
      <c r="H7" s="9">
        <v>27</v>
      </c>
      <c r="I7" s="9">
        <v>35</v>
      </c>
      <c r="J7" s="9">
        <v>24</v>
      </c>
      <c r="K7" s="9">
        <v>41</v>
      </c>
      <c r="L7" s="9">
        <v>52</v>
      </c>
      <c r="M7" s="9">
        <v>64</v>
      </c>
      <c r="N7" s="9">
        <v>29</v>
      </c>
      <c r="O7" s="3">
        <f>SUM(C7:N7)</f>
        <v>544</v>
      </c>
      <c r="P7" s="12"/>
      <c r="Q7" s="38"/>
    </row>
    <row r="8" spans="1:17" x14ac:dyDescent="0.25">
      <c r="A8" s="36"/>
      <c r="B8" s="19" t="s">
        <v>1</v>
      </c>
      <c r="C8" s="17">
        <v>85</v>
      </c>
      <c r="D8" s="17">
        <v>84</v>
      </c>
      <c r="E8" s="17">
        <v>107</v>
      </c>
      <c r="F8" s="17">
        <v>79</v>
      </c>
      <c r="G8" s="17">
        <v>95</v>
      </c>
      <c r="H8" s="17">
        <v>50</v>
      </c>
      <c r="I8" s="17">
        <v>38</v>
      </c>
      <c r="J8" s="17">
        <v>51</v>
      </c>
      <c r="K8" s="17">
        <v>68</v>
      </c>
      <c r="L8" s="17">
        <v>135</v>
      </c>
      <c r="M8" s="17">
        <v>88</v>
      </c>
      <c r="N8" s="17">
        <v>93</v>
      </c>
      <c r="O8" s="3">
        <f t="shared" si="0"/>
        <v>973</v>
      </c>
      <c r="P8" s="12"/>
      <c r="Q8" s="39"/>
    </row>
    <row r="9" spans="1:17" x14ac:dyDescent="0.25">
      <c r="A9" s="36"/>
      <c r="B9" s="18" t="s">
        <v>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3">
        <f t="shared" si="0"/>
        <v>0</v>
      </c>
      <c r="P9" s="12"/>
      <c r="Q9" s="39"/>
    </row>
    <row r="10" spans="1:17" x14ac:dyDescent="0.25">
      <c r="A10" s="35" t="s">
        <v>27</v>
      </c>
      <c r="B10" s="20" t="s">
        <v>2</v>
      </c>
      <c r="C10" s="21">
        <v>91</v>
      </c>
      <c r="D10" s="21">
        <v>69</v>
      </c>
      <c r="E10" s="21">
        <v>128</v>
      </c>
      <c r="F10" s="21">
        <v>78</v>
      </c>
      <c r="G10" s="21">
        <v>60</v>
      </c>
      <c r="H10" s="21">
        <v>66</v>
      </c>
      <c r="I10" s="21">
        <v>71</v>
      </c>
      <c r="J10" s="21">
        <v>33</v>
      </c>
      <c r="K10" s="21">
        <v>44</v>
      </c>
      <c r="L10" s="21">
        <v>54</v>
      </c>
      <c r="M10" s="21">
        <v>52</v>
      </c>
      <c r="N10" s="21">
        <v>34</v>
      </c>
      <c r="O10" s="22">
        <f>SUM(C10:N10)</f>
        <v>780</v>
      </c>
      <c r="P10" s="12"/>
      <c r="Q10" s="38"/>
    </row>
    <row r="11" spans="1:17" x14ac:dyDescent="0.25">
      <c r="A11" s="36" t="s">
        <v>27</v>
      </c>
      <c r="B11" s="19" t="s">
        <v>1</v>
      </c>
      <c r="C11" s="17">
        <v>101</v>
      </c>
      <c r="D11" s="17">
        <v>93</v>
      </c>
      <c r="E11" s="17">
        <v>133</v>
      </c>
      <c r="F11" s="17">
        <v>190</v>
      </c>
      <c r="G11" s="17">
        <v>127</v>
      </c>
      <c r="H11" s="17">
        <v>66</v>
      </c>
      <c r="I11" s="17">
        <v>68</v>
      </c>
      <c r="J11" s="17">
        <v>93</v>
      </c>
      <c r="K11" s="17">
        <v>125</v>
      </c>
      <c r="L11" s="17">
        <v>106</v>
      </c>
      <c r="M11" s="17">
        <v>128</v>
      </c>
      <c r="N11" s="17">
        <v>120</v>
      </c>
      <c r="O11" s="3">
        <f t="shared" si="0"/>
        <v>1350</v>
      </c>
      <c r="P11" s="12"/>
      <c r="Q11" s="39"/>
    </row>
    <row r="12" spans="1:17" x14ac:dyDescent="0.25">
      <c r="A12" s="37" t="s">
        <v>27</v>
      </c>
      <c r="B12" s="23" t="s">
        <v>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5">
        <f t="shared" si="0"/>
        <v>0</v>
      </c>
      <c r="P12" s="12"/>
      <c r="Q12" s="39"/>
    </row>
    <row r="13" spans="1:17" x14ac:dyDescent="0.25">
      <c r="A13" s="35" t="s">
        <v>28</v>
      </c>
      <c r="B13" s="20" t="s">
        <v>2</v>
      </c>
      <c r="C13" s="21">
        <v>38</v>
      </c>
      <c r="D13" s="21">
        <v>45</v>
      </c>
      <c r="E13" s="21">
        <v>79</v>
      </c>
      <c r="F13" s="21">
        <v>104</v>
      </c>
      <c r="G13" s="21">
        <v>108</v>
      </c>
      <c r="H13" s="21">
        <v>69</v>
      </c>
      <c r="I13" s="21">
        <v>78</v>
      </c>
      <c r="J13" s="21">
        <v>77</v>
      </c>
      <c r="K13" s="21">
        <v>64</v>
      </c>
      <c r="L13" s="21">
        <v>89</v>
      </c>
      <c r="M13" s="21">
        <v>91</v>
      </c>
      <c r="N13" s="21">
        <v>82</v>
      </c>
      <c r="O13" s="22">
        <f>SUM(C13:N13)</f>
        <v>924</v>
      </c>
      <c r="P13" s="12"/>
      <c r="Q13" s="38"/>
    </row>
    <row r="14" spans="1:17" x14ac:dyDescent="0.25">
      <c r="A14" s="36" t="s">
        <v>28</v>
      </c>
      <c r="B14" s="19" t="s">
        <v>1</v>
      </c>
      <c r="C14" s="17">
        <v>124</v>
      </c>
      <c r="D14" s="17">
        <v>131</v>
      </c>
      <c r="E14" s="17">
        <v>188</v>
      </c>
      <c r="F14" s="17">
        <v>160</v>
      </c>
      <c r="G14" s="17">
        <v>148</v>
      </c>
      <c r="H14" s="17">
        <v>82</v>
      </c>
      <c r="I14" s="17">
        <v>54</v>
      </c>
      <c r="J14" s="17">
        <v>75</v>
      </c>
      <c r="K14" s="17">
        <v>66</v>
      </c>
      <c r="L14" s="17">
        <v>112</v>
      </c>
      <c r="M14" s="17">
        <v>146</v>
      </c>
      <c r="N14" s="17">
        <v>118</v>
      </c>
      <c r="O14" s="3">
        <f t="shared" si="0"/>
        <v>1404</v>
      </c>
      <c r="P14" s="12"/>
      <c r="Q14" s="39"/>
    </row>
    <row r="15" spans="1:17" x14ac:dyDescent="0.25">
      <c r="A15" s="37" t="s">
        <v>28</v>
      </c>
      <c r="B15" s="23" t="s">
        <v>3</v>
      </c>
      <c r="C15" s="24">
        <v>53</v>
      </c>
      <c r="D15" s="24">
        <v>70</v>
      </c>
      <c r="E15" s="24">
        <v>42</v>
      </c>
      <c r="F15" s="24">
        <v>30</v>
      </c>
      <c r="G15" s="24">
        <v>70</v>
      </c>
      <c r="H15" s="24">
        <v>61</v>
      </c>
      <c r="I15" s="24">
        <v>112</v>
      </c>
      <c r="J15" s="24">
        <v>60</v>
      </c>
      <c r="K15" s="24">
        <v>78</v>
      </c>
      <c r="L15" s="24">
        <v>84</v>
      </c>
      <c r="M15" s="24">
        <v>61</v>
      </c>
      <c r="N15" s="24">
        <v>110</v>
      </c>
      <c r="O15" s="25">
        <f t="shared" si="0"/>
        <v>831</v>
      </c>
      <c r="P15" s="12"/>
      <c r="Q15" s="39"/>
    </row>
    <row r="16" spans="1:17" x14ac:dyDescent="0.25">
      <c r="A16" s="35" t="s">
        <v>29</v>
      </c>
      <c r="B16" s="20" t="s">
        <v>2</v>
      </c>
      <c r="C16" s="21">
        <v>77</v>
      </c>
      <c r="D16" s="21">
        <v>88</v>
      </c>
      <c r="E16" s="21">
        <v>127</v>
      </c>
      <c r="F16" s="21">
        <v>140</v>
      </c>
      <c r="G16" s="21">
        <v>144</v>
      </c>
      <c r="H16" s="21">
        <v>76</v>
      </c>
      <c r="I16" s="21">
        <v>71</v>
      </c>
      <c r="J16" s="21">
        <v>56</v>
      </c>
      <c r="K16" s="21">
        <v>73</v>
      </c>
      <c r="L16" s="21">
        <v>98</v>
      </c>
      <c r="M16" s="21">
        <v>89</v>
      </c>
      <c r="N16" s="21">
        <v>49</v>
      </c>
      <c r="O16" s="22">
        <f>SUM(C16:N16)</f>
        <v>1088</v>
      </c>
      <c r="P16" s="12"/>
      <c r="Q16" s="38"/>
    </row>
    <row r="17" spans="1:17" x14ac:dyDescent="0.25">
      <c r="A17" s="36" t="s">
        <v>29</v>
      </c>
      <c r="B17" s="19" t="s">
        <v>1</v>
      </c>
      <c r="C17" s="17">
        <v>77</v>
      </c>
      <c r="D17" s="17">
        <v>50</v>
      </c>
      <c r="E17" s="17">
        <v>90</v>
      </c>
      <c r="F17" s="17">
        <v>92</v>
      </c>
      <c r="G17" s="17">
        <v>103</v>
      </c>
      <c r="H17" s="17">
        <v>64</v>
      </c>
      <c r="I17" s="17">
        <v>79</v>
      </c>
      <c r="J17" s="17">
        <v>78</v>
      </c>
      <c r="K17" s="17">
        <v>98</v>
      </c>
      <c r="L17" s="17">
        <v>103</v>
      </c>
      <c r="M17" s="17">
        <v>58</v>
      </c>
      <c r="N17" s="17">
        <v>75</v>
      </c>
      <c r="O17" s="3">
        <f t="shared" si="0"/>
        <v>967</v>
      </c>
      <c r="P17" s="12"/>
      <c r="Q17" s="39"/>
    </row>
    <row r="18" spans="1:17" x14ac:dyDescent="0.25">
      <c r="A18" s="37" t="s">
        <v>29</v>
      </c>
      <c r="B18" s="23" t="s">
        <v>3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5">
        <f t="shared" si="0"/>
        <v>0</v>
      </c>
      <c r="P18" s="12"/>
      <c r="Q18" s="39"/>
    </row>
    <row r="19" spans="1:17" x14ac:dyDescent="0.25">
      <c r="A19" s="36" t="s">
        <v>30</v>
      </c>
      <c r="B19" s="20" t="s">
        <v>2</v>
      </c>
      <c r="C19" s="9">
        <v>28</v>
      </c>
      <c r="D19" s="9">
        <v>37</v>
      </c>
      <c r="E19" s="9">
        <v>25</v>
      </c>
      <c r="F19" s="9">
        <v>36</v>
      </c>
      <c r="G19" s="9">
        <v>40</v>
      </c>
      <c r="H19" s="9">
        <v>19</v>
      </c>
      <c r="I19" s="9">
        <v>13</v>
      </c>
      <c r="J19" s="9">
        <v>18</v>
      </c>
      <c r="K19" s="9">
        <v>36</v>
      </c>
      <c r="L19" s="9">
        <v>51</v>
      </c>
      <c r="M19" s="9">
        <v>55</v>
      </c>
      <c r="N19" s="9">
        <v>31</v>
      </c>
      <c r="O19" s="3">
        <f>SUM(C19:N19)</f>
        <v>389</v>
      </c>
      <c r="P19" s="12"/>
      <c r="Q19" s="38"/>
    </row>
    <row r="20" spans="1:17" x14ac:dyDescent="0.25">
      <c r="A20" s="36" t="s">
        <v>30</v>
      </c>
      <c r="B20" s="19" t="s">
        <v>1</v>
      </c>
      <c r="C20" s="17">
        <v>37</v>
      </c>
      <c r="D20" s="17">
        <v>109</v>
      </c>
      <c r="E20" s="17">
        <v>33</v>
      </c>
      <c r="F20" s="17">
        <v>33</v>
      </c>
      <c r="G20" s="17">
        <v>71</v>
      </c>
      <c r="H20" s="17">
        <v>23</v>
      </c>
      <c r="I20" s="17">
        <v>19</v>
      </c>
      <c r="J20" s="17">
        <v>63</v>
      </c>
      <c r="K20" s="17">
        <v>34</v>
      </c>
      <c r="L20" s="17">
        <v>45</v>
      </c>
      <c r="M20" s="17">
        <v>49</v>
      </c>
      <c r="N20" s="17">
        <v>48</v>
      </c>
      <c r="O20" s="3">
        <f t="shared" si="0"/>
        <v>564</v>
      </c>
      <c r="P20" s="12"/>
      <c r="Q20" s="39"/>
    </row>
    <row r="21" spans="1:17" x14ac:dyDescent="0.25">
      <c r="A21" s="36" t="s">
        <v>30</v>
      </c>
      <c r="B21" s="18" t="s">
        <v>3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3">
        <f t="shared" si="0"/>
        <v>0</v>
      </c>
      <c r="P21" s="12"/>
      <c r="Q21" s="39"/>
    </row>
    <row r="22" spans="1:17" x14ac:dyDescent="0.25">
      <c r="A22" s="35" t="s">
        <v>31</v>
      </c>
      <c r="B22" s="20" t="s">
        <v>2</v>
      </c>
      <c r="C22" s="21">
        <v>26</v>
      </c>
      <c r="D22" s="21">
        <v>34</v>
      </c>
      <c r="E22" s="21">
        <v>53</v>
      </c>
      <c r="F22" s="21">
        <v>52</v>
      </c>
      <c r="G22" s="21">
        <v>48</v>
      </c>
      <c r="H22" s="21">
        <v>22</v>
      </c>
      <c r="I22" s="21">
        <v>20</v>
      </c>
      <c r="J22" s="21">
        <v>33</v>
      </c>
      <c r="K22" s="21">
        <v>37</v>
      </c>
      <c r="L22" s="21">
        <v>34</v>
      </c>
      <c r="M22" s="21">
        <v>45</v>
      </c>
      <c r="N22" s="21">
        <v>28</v>
      </c>
      <c r="O22" s="22">
        <f>SUM(C22:N22)</f>
        <v>432</v>
      </c>
      <c r="P22" s="12"/>
      <c r="Q22" s="38"/>
    </row>
    <row r="23" spans="1:17" x14ac:dyDescent="0.25">
      <c r="A23" s="36" t="s">
        <v>31</v>
      </c>
      <c r="B23" s="19" t="s">
        <v>1</v>
      </c>
      <c r="C23" s="17">
        <v>69</v>
      </c>
      <c r="D23" s="17">
        <v>38</v>
      </c>
      <c r="E23" s="17">
        <v>89</v>
      </c>
      <c r="F23" s="17">
        <v>48</v>
      </c>
      <c r="G23" s="17">
        <v>72</v>
      </c>
      <c r="H23" s="17">
        <v>26</v>
      </c>
      <c r="I23" s="17">
        <v>44</v>
      </c>
      <c r="J23" s="17">
        <v>49</v>
      </c>
      <c r="K23" s="17">
        <v>40</v>
      </c>
      <c r="L23" s="17">
        <v>14</v>
      </c>
      <c r="M23" s="17">
        <v>32</v>
      </c>
      <c r="N23" s="17">
        <v>65</v>
      </c>
      <c r="O23" s="3">
        <f t="shared" si="0"/>
        <v>586</v>
      </c>
      <c r="P23" s="12"/>
      <c r="Q23" s="39"/>
    </row>
    <row r="24" spans="1:17" x14ac:dyDescent="0.25">
      <c r="A24" s="37" t="s">
        <v>31</v>
      </c>
      <c r="B24" s="23" t="s">
        <v>3</v>
      </c>
      <c r="C24" s="24">
        <v>57</v>
      </c>
      <c r="D24" s="24">
        <v>44</v>
      </c>
      <c r="E24" s="24">
        <v>39</v>
      </c>
      <c r="F24" s="24">
        <v>46</v>
      </c>
      <c r="G24" s="24">
        <v>151</v>
      </c>
      <c r="H24" s="24">
        <v>46</v>
      </c>
      <c r="I24" s="24">
        <v>47</v>
      </c>
      <c r="J24" s="24">
        <v>24</v>
      </c>
      <c r="K24" s="24">
        <v>30</v>
      </c>
      <c r="L24" s="24">
        <v>53</v>
      </c>
      <c r="M24" s="24">
        <v>20</v>
      </c>
      <c r="N24" s="24">
        <v>40</v>
      </c>
      <c r="O24" s="25">
        <f t="shared" si="0"/>
        <v>597</v>
      </c>
      <c r="P24" s="12"/>
      <c r="Q24" s="39"/>
    </row>
    <row r="25" spans="1:17" x14ac:dyDescent="0.25">
      <c r="A25" s="36" t="s">
        <v>33</v>
      </c>
      <c r="B25" s="11" t="s">
        <v>2</v>
      </c>
      <c r="C25" s="9">
        <v>217</v>
      </c>
      <c r="D25" s="9">
        <v>188</v>
      </c>
      <c r="E25" s="9">
        <v>193</v>
      </c>
      <c r="F25" s="9">
        <v>258</v>
      </c>
      <c r="G25" s="9">
        <v>243</v>
      </c>
      <c r="H25" s="9">
        <v>124</v>
      </c>
      <c r="I25" s="9">
        <v>126</v>
      </c>
      <c r="J25" s="9">
        <v>94</v>
      </c>
      <c r="K25" s="9">
        <v>123</v>
      </c>
      <c r="L25" s="9">
        <v>177</v>
      </c>
      <c r="M25" s="9">
        <v>162</v>
      </c>
      <c r="N25" s="9">
        <v>171</v>
      </c>
      <c r="O25" s="3">
        <f>SUM(C25:N25)</f>
        <v>2076</v>
      </c>
      <c r="P25" s="12"/>
      <c r="Q25" s="38"/>
    </row>
    <row r="26" spans="1:17" x14ac:dyDescent="0.25">
      <c r="A26" s="36" t="s">
        <v>33</v>
      </c>
      <c r="B26" s="19" t="s">
        <v>1</v>
      </c>
      <c r="C26" s="17">
        <v>447</v>
      </c>
      <c r="D26" s="17">
        <v>342</v>
      </c>
      <c r="E26" s="17">
        <v>512</v>
      </c>
      <c r="F26" s="17">
        <v>543</v>
      </c>
      <c r="G26" s="17">
        <v>375</v>
      </c>
      <c r="H26" s="17">
        <v>176</v>
      </c>
      <c r="I26" s="17">
        <v>186</v>
      </c>
      <c r="J26" s="17">
        <v>168</v>
      </c>
      <c r="K26" s="17">
        <v>253</v>
      </c>
      <c r="L26" s="17">
        <v>466</v>
      </c>
      <c r="M26" s="17">
        <v>376</v>
      </c>
      <c r="N26" s="17">
        <v>357</v>
      </c>
      <c r="O26" s="3">
        <f t="shared" si="0"/>
        <v>4201</v>
      </c>
      <c r="P26" s="12"/>
      <c r="Q26" s="39"/>
    </row>
    <row r="27" spans="1:17" x14ac:dyDescent="0.25">
      <c r="A27" s="36" t="s">
        <v>33</v>
      </c>
      <c r="B27" s="18" t="s">
        <v>3</v>
      </c>
      <c r="C27" s="15">
        <v>81</v>
      </c>
      <c r="D27" s="15">
        <v>48</v>
      </c>
      <c r="E27" s="15">
        <v>75</v>
      </c>
      <c r="F27" s="15">
        <v>63</v>
      </c>
      <c r="G27" s="15">
        <v>86</v>
      </c>
      <c r="H27" s="15">
        <v>63</v>
      </c>
      <c r="I27" s="15">
        <v>67</v>
      </c>
      <c r="J27" s="15">
        <v>57</v>
      </c>
      <c r="K27" s="15">
        <v>113</v>
      </c>
      <c r="L27" s="15">
        <v>61</v>
      </c>
      <c r="M27" s="15">
        <v>81</v>
      </c>
      <c r="N27" s="15">
        <v>84</v>
      </c>
      <c r="O27" s="25">
        <f t="shared" si="0"/>
        <v>879</v>
      </c>
      <c r="P27" s="12"/>
      <c r="Q27" s="39"/>
    </row>
    <row r="28" spans="1:17" x14ac:dyDescent="0.25">
      <c r="A28" s="35" t="s">
        <v>34</v>
      </c>
      <c r="B28" s="20" t="s">
        <v>2</v>
      </c>
      <c r="C28" s="21">
        <v>84</v>
      </c>
      <c r="D28" s="21">
        <v>52</v>
      </c>
      <c r="E28" s="21">
        <v>58</v>
      </c>
      <c r="F28" s="21">
        <v>70</v>
      </c>
      <c r="G28" s="21">
        <v>94</v>
      </c>
      <c r="H28" s="21">
        <v>74</v>
      </c>
      <c r="I28" s="21">
        <v>168</v>
      </c>
      <c r="J28" s="21">
        <v>84</v>
      </c>
      <c r="K28" s="21">
        <v>110</v>
      </c>
      <c r="L28" s="21">
        <v>74</v>
      </c>
      <c r="M28" s="21">
        <v>100</v>
      </c>
      <c r="N28" s="21">
        <v>40</v>
      </c>
      <c r="O28" s="3">
        <f>SUM(C28:N28)</f>
        <v>1008</v>
      </c>
      <c r="P28" s="12"/>
      <c r="Q28" s="38"/>
    </row>
    <row r="29" spans="1:17" x14ac:dyDescent="0.25">
      <c r="A29" s="36" t="s">
        <v>34</v>
      </c>
      <c r="B29" s="19" t="s">
        <v>1</v>
      </c>
      <c r="C29" s="17">
        <v>212</v>
      </c>
      <c r="D29" s="17">
        <v>292</v>
      </c>
      <c r="E29" s="17">
        <v>384</v>
      </c>
      <c r="F29" s="17">
        <v>249</v>
      </c>
      <c r="G29" s="17">
        <v>266</v>
      </c>
      <c r="H29" s="17">
        <v>91</v>
      </c>
      <c r="I29" s="17">
        <v>92</v>
      </c>
      <c r="J29" s="17">
        <v>127</v>
      </c>
      <c r="K29" s="17">
        <v>207</v>
      </c>
      <c r="L29" s="17">
        <v>277</v>
      </c>
      <c r="M29" s="17">
        <v>293</v>
      </c>
      <c r="N29" s="17">
        <v>235</v>
      </c>
      <c r="O29" s="3">
        <f t="shared" si="0"/>
        <v>2725</v>
      </c>
      <c r="P29" s="12"/>
      <c r="Q29" s="39"/>
    </row>
    <row r="30" spans="1:17" x14ac:dyDescent="0.25">
      <c r="A30" s="37" t="s">
        <v>34</v>
      </c>
      <c r="B30" s="23" t="s">
        <v>3</v>
      </c>
      <c r="C30" s="24">
        <v>101</v>
      </c>
      <c r="D30" s="24">
        <v>240</v>
      </c>
      <c r="E30" s="24">
        <v>171</v>
      </c>
      <c r="F30" s="24">
        <v>118</v>
      </c>
      <c r="G30" s="24">
        <v>165</v>
      </c>
      <c r="H30" s="24">
        <v>94</v>
      </c>
      <c r="I30" s="24">
        <v>192</v>
      </c>
      <c r="J30" s="24">
        <v>94</v>
      </c>
      <c r="K30" s="24">
        <v>84</v>
      </c>
      <c r="L30" s="24">
        <v>180</v>
      </c>
      <c r="M30" s="24">
        <v>72</v>
      </c>
      <c r="N30" s="24">
        <v>111</v>
      </c>
      <c r="O30" s="25">
        <f t="shared" si="0"/>
        <v>1622</v>
      </c>
      <c r="P30" s="12"/>
      <c r="Q30" s="39"/>
    </row>
    <row r="31" spans="1:17" x14ac:dyDescent="0.25">
      <c r="A31" s="36" t="s">
        <v>35</v>
      </c>
      <c r="B31" s="11" t="s">
        <v>2</v>
      </c>
      <c r="C31" s="9">
        <v>40</v>
      </c>
      <c r="D31" s="9">
        <v>33</v>
      </c>
      <c r="E31" s="9">
        <v>168</v>
      </c>
      <c r="F31" s="9">
        <v>83</v>
      </c>
      <c r="G31" s="9">
        <v>51</v>
      </c>
      <c r="H31" s="9">
        <v>30</v>
      </c>
      <c r="I31" s="9">
        <v>19</v>
      </c>
      <c r="J31" s="9">
        <v>36</v>
      </c>
      <c r="K31" s="9">
        <v>24</v>
      </c>
      <c r="L31" s="9">
        <v>22</v>
      </c>
      <c r="M31" s="9">
        <v>6</v>
      </c>
      <c r="N31" s="9">
        <v>29</v>
      </c>
      <c r="O31" s="3">
        <f>SUM(C31:N31)</f>
        <v>541</v>
      </c>
      <c r="P31" s="12"/>
      <c r="Q31" s="38"/>
    </row>
    <row r="32" spans="1:17" x14ac:dyDescent="0.25">
      <c r="A32" s="36" t="s">
        <v>35</v>
      </c>
      <c r="B32" s="19" t="s">
        <v>1</v>
      </c>
      <c r="C32" s="17">
        <v>96</v>
      </c>
      <c r="D32" s="17">
        <v>88</v>
      </c>
      <c r="E32" s="17">
        <v>146</v>
      </c>
      <c r="F32" s="17">
        <v>167</v>
      </c>
      <c r="G32" s="17">
        <v>87</v>
      </c>
      <c r="H32" s="17">
        <v>66</v>
      </c>
      <c r="I32" s="17">
        <v>75</v>
      </c>
      <c r="J32" s="17">
        <v>51</v>
      </c>
      <c r="K32" s="17">
        <v>96</v>
      </c>
      <c r="L32" s="17">
        <v>99</v>
      </c>
      <c r="M32" s="17">
        <v>96</v>
      </c>
      <c r="N32" s="17">
        <v>91</v>
      </c>
      <c r="O32" s="3">
        <f t="shared" si="0"/>
        <v>1158</v>
      </c>
      <c r="P32" s="12"/>
      <c r="Q32" s="39"/>
    </row>
    <row r="33" spans="1:17" x14ac:dyDescent="0.25">
      <c r="A33" s="36" t="s">
        <v>35</v>
      </c>
      <c r="B33" s="18" t="s">
        <v>3</v>
      </c>
      <c r="C33" s="15">
        <v>75</v>
      </c>
      <c r="D33" s="15">
        <v>128</v>
      </c>
      <c r="E33" s="15">
        <v>118</v>
      </c>
      <c r="F33" s="15">
        <v>99</v>
      </c>
      <c r="G33" s="15">
        <v>166</v>
      </c>
      <c r="H33" s="15">
        <v>112</v>
      </c>
      <c r="I33" s="15">
        <v>129</v>
      </c>
      <c r="J33" s="15">
        <v>96</v>
      </c>
      <c r="K33" s="15">
        <v>76</v>
      </c>
      <c r="L33" s="15">
        <v>117</v>
      </c>
      <c r="M33" s="15">
        <v>99</v>
      </c>
      <c r="N33" s="15">
        <v>126</v>
      </c>
      <c r="O33" s="3">
        <f t="shared" si="0"/>
        <v>1341</v>
      </c>
      <c r="P33" s="12"/>
      <c r="Q33" s="39"/>
    </row>
    <row r="34" spans="1:17" x14ac:dyDescent="0.25">
      <c r="A34" s="35" t="s">
        <v>36</v>
      </c>
      <c r="B34" s="20" t="s">
        <v>2</v>
      </c>
      <c r="C34" s="21">
        <v>64</v>
      </c>
      <c r="D34" s="21">
        <v>33</v>
      </c>
      <c r="E34" s="21">
        <v>39</v>
      </c>
      <c r="F34" s="21">
        <v>52</v>
      </c>
      <c r="G34" s="21">
        <v>52</v>
      </c>
      <c r="H34" s="21">
        <v>31</v>
      </c>
      <c r="I34" s="21">
        <v>26</v>
      </c>
      <c r="J34" s="21">
        <v>24</v>
      </c>
      <c r="K34" s="21">
        <v>31</v>
      </c>
      <c r="L34" s="21">
        <v>41</v>
      </c>
      <c r="M34" s="21">
        <v>26</v>
      </c>
      <c r="N34" s="21">
        <v>26</v>
      </c>
      <c r="O34" s="22">
        <f>SUM(C34:N34)</f>
        <v>445</v>
      </c>
      <c r="P34" s="12"/>
      <c r="Q34" s="38"/>
    </row>
    <row r="35" spans="1:17" x14ac:dyDescent="0.25">
      <c r="A35" s="36" t="s">
        <v>36</v>
      </c>
      <c r="B35" s="19" t="s">
        <v>1</v>
      </c>
      <c r="C35" s="17">
        <v>113</v>
      </c>
      <c r="D35" s="17">
        <v>102</v>
      </c>
      <c r="E35" s="17">
        <v>98</v>
      </c>
      <c r="F35" s="17">
        <v>130</v>
      </c>
      <c r="G35" s="17">
        <v>99</v>
      </c>
      <c r="H35" s="17">
        <v>59</v>
      </c>
      <c r="I35" s="17">
        <v>50</v>
      </c>
      <c r="J35" s="17">
        <v>53</v>
      </c>
      <c r="K35" s="17">
        <v>124</v>
      </c>
      <c r="L35" s="17">
        <v>156</v>
      </c>
      <c r="M35" s="17">
        <v>101</v>
      </c>
      <c r="N35" s="17">
        <v>80</v>
      </c>
      <c r="O35" s="3">
        <f t="shared" si="0"/>
        <v>1165</v>
      </c>
      <c r="P35" s="12"/>
      <c r="Q35" s="39"/>
    </row>
    <row r="36" spans="1:17" x14ac:dyDescent="0.25">
      <c r="A36" s="37" t="s">
        <v>36</v>
      </c>
      <c r="B36" s="23" t="s">
        <v>3</v>
      </c>
      <c r="C36" s="24">
        <v>70</v>
      </c>
      <c r="D36" s="24">
        <v>49</v>
      </c>
      <c r="E36" s="24">
        <v>116</v>
      </c>
      <c r="F36" s="24">
        <v>26</v>
      </c>
      <c r="G36" s="24">
        <v>58</v>
      </c>
      <c r="H36" s="24">
        <v>34</v>
      </c>
      <c r="I36" s="24">
        <v>59</v>
      </c>
      <c r="J36" s="24">
        <v>8</v>
      </c>
      <c r="K36" s="24">
        <v>33</v>
      </c>
      <c r="L36" s="24">
        <v>42</v>
      </c>
      <c r="M36" s="24">
        <v>57</v>
      </c>
      <c r="N36" s="24">
        <v>112</v>
      </c>
      <c r="O36" s="25">
        <f t="shared" si="0"/>
        <v>664</v>
      </c>
      <c r="P36" s="12"/>
      <c r="Q36" s="39"/>
    </row>
    <row r="37" spans="1:17" x14ac:dyDescent="0.25">
      <c r="A37" s="36" t="s">
        <v>37</v>
      </c>
      <c r="B37" s="11" t="s">
        <v>2</v>
      </c>
      <c r="C37" s="9">
        <v>178</v>
      </c>
      <c r="D37" s="9">
        <v>190</v>
      </c>
      <c r="E37" s="9">
        <v>178</v>
      </c>
      <c r="F37" s="9">
        <v>164</v>
      </c>
      <c r="G37" s="9">
        <v>177</v>
      </c>
      <c r="H37" s="9">
        <v>108</v>
      </c>
      <c r="I37" s="9">
        <v>132</v>
      </c>
      <c r="J37" s="9">
        <v>134</v>
      </c>
      <c r="K37" s="9">
        <v>127</v>
      </c>
      <c r="L37" s="9">
        <v>158</v>
      </c>
      <c r="M37" s="9">
        <v>76</v>
      </c>
      <c r="N37" s="9">
        <v>62</v>
      </c>
      <c r="O37" s="3">
        <f>SUM(C37:N37)</f>
        <v>1684</v>
      </c>
      <c r="P37" s="12"/>
      <c r="Q37" s="38"/>
    </row>
    <row r="38" spans="1:17" x14ac:dyDescent="0.25">
      <c r="A38" s="36" t="s">
        <v>37</v>
      </c>
      <c r="B38" s="19" t="s">
        <v>1</v>
      </c>
      <c r="C38" s="17">
        <v>114</v>
      </c>
      <c r="D38" s="17">
        <v>504</v>
      </c>
      <c r="E38" s="17">
        <v>158</v>
      </c>
      <c r="F38" s="17">
        <v>143</v>
      </c>
      <c r="G38" s="17">
        <v>130</v>
      </c>
      <c r="H38" s="17">
        <v>75</v>
      </c>
      <c r="I38" s="17">
        <v>67</v>
      </c>
      <c r="J38" s="17">
        <v>61</v>
      </c>
      <c r="K38" s="17">
        <v>129</v>
      </c>
      <c r="L38" s="17">
        <v>138</v>
      </c>
      <c r="M38" s="17">
        <v>183</v>
      </c>
      <c r="N38" s="17">
        <v>99</v>
      </c>
      <c r="O38" s="3">
        <f t="shared" si="0"/>
        <v>1801</v>
      </c>
      <c r="P38" s="12"/>
      <c r="Q38" s="39"/>
    </row>
    <row r="39" spans="1:17" x14ac:dyDescent="0.25">
      <c r="A39" s="36" t="s">
        <v>37</v>
      </c>
      <c r="B39" s="18" t="s">
        <v>3</v>
      </c>
      <c r="C39" s="15">
        <v>21</v>
      </c>
      <c r="D39" s="15">
        <v>76</v>
      </c>
      <c r="E39" s="15">
        <v>115</v>
      </c>
      <c r="F39" s="15">
        <v>64</v>
      </c>
      <c r="G39" s="15">
        <v>127</v>
      </c>
      <c r="H39" s="15">
        <v>42</v>
      </c>
      <c r="I39" s="15">
        <v>58</v>
      </c>
      <c r="J39" s="15">
        <v>43</v>
      </c>
      <c r="K39" s="15">
        <v>65</v>
      </c>
      <c r="L39" s="15">
        <v>36</v>
      </c>
      <c r="M39" s="15">
        <v>69</v>
      </c>
      <c r="N39" s="15">
        <v>89</v>
      </c>
      <c r="O39" s="3">
        <f t="shared" si="0"/>
        <v>805</v>
      </c>
      <c r="P39" s="12"/>
      <c r="Q39" s="39"/>
    </row>
    <row r="40" spans="1:17" x14ac:dyDescent="0.25">
      <c r="A40" s="35" t="s">
        <v>38</v>
      </c>
      <c r="B40" s="20" t="s">
        <v>2</v>
      </c>
      <c r="C40" s="21">
        <v>36</v>
      </c>
      <c r="D40" s="21">
        <v>40</v>
      </c>
      <c r="E40" s="21">
        <v>54</v>
      </c>
      <c r="F40" s="21">
        <v>60</v>
      </c>
      <c r="G40" s="21">
        <v>62</v>
      </c>
      <c r="H40" s="21">
        <v>29</v>
      </c>
      <c r="I40" s="21">
        <v>50</v>
      </c>
      <c r="J40" s="21">
        <v>54</v>
      </c>
      <c r="K40" s="21">
        <v>53</v>
      </c>
      <c r="L40" s="21">
        <v>70</v>
      </c>
      <c r="M40" s="21">
        <v>42</v>
      </c>
      <c r="N40" s="21">
        <v>30</v>
      </c>
      <c r="O40" s="22">
        <f>SUM(C40:N40)</f>
        <v>580</v>
      </c>
      <c r="P40" s="12"/>
      <c r="Q40" s="38"/>
    </row>
    <row r="41" spans="1:17" x14ac:dyDescent="0.25">
      <c r="A41" s="36" t="s">
        <v>38</v>
      </c>
      <c r="B41" s="19" t="s">
        <v>1</v>
      </c>
      <c r="C41" s="17">
        <v>60</v>
      </c>
      <c r="D41" s="17">
        <v>61</v>
      </c>
      <c r="E41" s="17">
        <v>109</v>
      </c>
      <c r="F41" s="17">
        <v>83</v>
      </c>
      <c r="G41" s="17">
        <v>88</v>
      </c>
      <c r="H41" s="17">
        <v>30</v>
      </c>
      <c r="I41" s="17">
        <v>57</v>
      </c>
      <c r="J41" s="17">
        <v>73</v>
      </c>
      <c r="K41" s="17">
        <v>51</v>
      </c>
      <c r="L41" s="17">
        <v>39</v>
      </c>
      <c r="M41" s="17">
        <v>104</v>
      </c>
      <c r="N41" s="17">
        <v>54</v>
      </c>
      <c r="O41" s="3">
        <f t="shared" si="0"/>
        <v>809</v>
      </c>
      <c r="P41" s="12"/>
      <c r="Q41" s="39"/>
    </row>
    <row r="42" spans="1:17" x14ac:dyDescent="0.25">
      <c r="A42" s="37" t="s">
        <v>38</v>
      </c>
      <c r="B42" s="23" t="s">
        <v>3</v>
      </c>
      <c r="C42" s="24">
        <v>32</v>
      </c>
      <c r="D42" s="24">
        <v>118</v>
      </c>
      <c r="E42" s="24">
        <v>104</v>
      </c>
      <c r="F42" s="24">
        <v>78</v>
      </c>
      <c r="G42" s="24">
        <v>108</v>
      </c>
      <c r="H42" s="24">
        <v>103</v>
      </c>
      <c r="I42" s="24">
        <v>132</v>
      </c>
      <c r="J42" s="24">
        <v>42</v>
      </c>
      <c r="K42" s="24">
        <v>55</v>
      </c>
      <c r="L42" s="24">
        <v>37</v>
      </c>
      <c r="M42" s="24">
        <v>57</v>
      </c>
      <c r="N42" s="24">
        <v>112</v>
      </c>
      <c r="O42" s="25">
        <f t="shared" si="0"/>
        <v>978</v>
      </c>
      <c r="P42" s="12"/>
      <c r="Q42" s="39"/>
    </row>
    <row r="43" spans="1:17" x14ac:dyDescent="0.25">
      <c r="A43" s="36" t="s">
        <v>39</v>
      </c>
      <c r="B43" s="11" t="s">
        <v>2</v>
      </c>
      <c r="C43" s="9">
        <v>49</v>
      </c>
      <c r="D43" s="9">
        <v>40</v>
      </c>
      <c r="E43" s="9">
        <v>29</v>
      </c>
      <c r="F43" s="9">
        <v>44</v>
      </c>
      <c r="G43" s="9">
        <v>24</v>
      </c>
      <c r="H43" s="9">
        <v>36</v>
      </c>
      <c r="I43" s="9">
        <v>19</v>
      </c>
      <c r="J43" s="9">
        <v>23</v>
      </c>
      <c r="K43" s="9">
        <v>31</v>
      </c>
      <c r="L43" s="9">
        <v>25</v>
      </c>
      <c r="M43" s="9">
        <v>48</v>
      </c>
      <c r="N43" s="9">
        <v>22</v>
      </c>
      <c r="O43" s="3">
        <f>SUM(C43:N43)</f>
        <v>390</v>
      </c>
      <c r="P43" s="12"/>
      <c r="Q43" s="38"/>
    </row>
    <row r="44" spans="1:17" x14ac:dyDescent="0.25">
      <c r="A44" s="36" t="s">
        <v>39</v>
      </c>
      <c r="B44" s="19" t="s">
        <v>1</v>
      </c>
      <c r="C44" s="17">
        <v>11</v>
      </c>
      <c r="D44" s="17">
        <v>15</v>
      </c>
      <c r="E44" s="17">
        <v>69</v>
      </c>
      <c r="F44" s="17">
        <v>36</v>
      </c>
      <c r="G44" s="17">
        <v>31</v>
      </c>
      <c r="H44" s="17">
        <v>9</v>
      </c>
      <c r="I44" s="17">
        <v>30</v>
      </c>
      <c r="J44" s="17">
        <v>43</v>
      </c>
      <c r="K44" s="17">
        <v>30</v>
      </c>
      <c r="L44" s="17">
        <v>20</v>
      </c>
      <c r="M44" s="17">
        <v>85</v>
      </c>
      <c r="N44" s="17">
        <v>18</v>
      </c>
      <c r="O44" s="3">
        <f t="shared" si="0"/>
        <v>397</v>
      </c>
      <c r="P44" s="12"/>
      <c r="Q44" s="39"/>
    </row>
    <row r="45" spans="1:17" x14ac:dyDescent="0.25">
      <c r="A45" s="36" t="s">
        <v>39</v>
      </c>
      <c r="B45" s="18" t="s">
        <v>3</v>
      </c>
      <c r="C45" s="15">
        <v>57</v>
      </c>
      <c r="D45" s="15">
        <v>130</v>
      </c>
      <c r="E45" s="15">
        <v>120</v>
      </c>
      <c r="F45" s="15">
        <v>90</v>
      </c>
      <c r="G45" s="15">
        <v>154</v>
      </c>
      <c r="H45" s="15">
        <v>87</v>
      </c>
      <c r="I45" s="15">
        <v>94</v>
      </c>
      <c r="J45" s="15">
        <v>72</v>
      </c>
      <c r="K45" s="15">
        <v>70</v>
      </c>
      <c r="L45" s="15">
        <v>75</v>
      </c>
      <c r="M45" s="15">
        <v>129</v>
      </c>
      <c r="N45" s="15">
        <v>204</v>
      </c>
      <c r="O45" s="3">
        <f t="shared" si="0"/>
        <v>1282</v>
      </c>
      <c r="P45" s="12"/>
      <c r="Q45" s="39"/>
    </row>
    <row r="46" spans="1:17" x14ac:dyDescent="0.25">
      <c r="A46" s="35" t="s">
        <v>40</v>
      </c>
      <c r="B46" s="20" t="s">
        <v>2</v>
      </c>
      <c r="C46" s="21">
        <f>46+16+13+11+10+6+5+30+17+13+13+8+12+9+7+6</f>
        <v>222</v>
      </c>
      <c r="D46" s="21">
        <f>45+5+14+4+14+3+13+5+20+15+47+5+13+21+5+2+3</f>
        <v>234</v>
      </c>
      <c r="E46" s="21">
        <f>49+7+20+10+6+14+12+29+17+18+4+5+13+7+3+15</f>
        <v>229</v>
      </c>
      <c r="F46" s="21">
        <f>28+18+21+16+17+28+12+24+15+29+16+14+28+13+23+22</f>
        <v>324</v>
      </c>
      <c r="G46" s="21">
        <f>33+5+20+11+9+14+10+16+5+13+10+13+8+5+6+6</f>
        <v>184</v>
      </c>
      <c r="H46" s="21">
        <f>45+5+7+8+2+9+16+12+4+24+13+11+6+9+7+1</f>
        <v>179</v>
      </c>
      <c r="I46" s="21">
        <f>7+7+14+7+1+2+9+2+5+3+26+7+14+30+12+35</f>
        <v>181</v>
      </c>
      <c r="J46" s="21">
        <f>11+1+3+3+3+4+5+7+7+9+13+15+17+20+32</f>
        <v>150</v>
      </c>
      <c r="K46" s="21">
        <f>13+11+14+12+10+8+2+5+6+1+20+13+11+9+23+42</f>
        <v>200</v>
      </c>
      <c r="L46" s="21">
        <f>7+6+16+6+3+5+13+9+7+6+16+14+13+14+12+43</f>
        <v>190</v>
      </c>
      <c r="M46" s="21">
        <f>9+11+7+8+5+9+3+4+10+8+32+16+5+16+9+38</f>
        <v>190</v>
      </c>
      <c r="N46" s="21">
        <f>23+8+5+6+10+5+7+11+14+6+14+4+4</f>
        <v>117</v>
      </c>
      <c r="O46" s="22">
        <f>SUM(C46:N46)</f>
        <v>2400</v>
      </c>
      <c r="P46" s="13"/>
      <c r="Q46" s="38"/>
    </row>
    <row r="47" spans="1:17" x14ac:dyDescent="0.25">
      <c r="A47" s="36" t="s">
        <v>40</v>
      </c>
      <c r="B47" s="19" t="s">
        <v>1</v>
      </c>
      <c r="C47" s="17">
        <v>233</v>
      </c>
      <c r="D47" s="17">
        <v>206</v>
      </c>
      <c r="E47" s="17">
        <v>185</v>
      </c>
      <c r="F47" s="17">
        <v>254</v>
      </c>
      <c r="G47" s="17">
        <v>182</v>
      </c>
      <c r="H47" s="17">
        <v>114</v>
      </c>
      <c r="I47" s="17">
        <v>138</v>
      </c>
      <c r="J47" s="17">
        <v>116</v>
      </c>
      <c r="K47" s="17">
        <v>240</v>
      </c>
      <c r="L47" s="17">
        <v>204</v>
      </c>
      <c r="M47" s="17">
        <v>209</v>
      </c>
      <c r="N47" s="17">
        <v>215</v>
      </c>
      <c r="O47" s="3">
        <f t="shared" si="0"/>
        <v>2296</v>
      </c>
      <c r="P47" s="12"/>
      <c r="Q47" s="39"/>
    </row>
    <row r="48" spans="1:17" x14ac:dyDescent="0.25">
      <c r="A48" s="37" t="s">
        <v>40</v>
      </c>
      <c r="B48" s="23" t="s">
        <v>3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5">
        <f t="shared" si="0"/>
        <v>0</v>
      </c>
      <c r="P48" s="12"/>
      <c r="Q48" s="39"/>
    </row>
    <row r="49" spans="1:17" x14ac:dyDescent="0.25">
      <c r="A49" s="36" t="s">
        <v>41</v>
      </c>
      <c r="B49" s="11" t="s">
        <v>2</v>
      </c>
      <c r="C49" s="9">
        <v>62</v>
      </c>
      <c r="D49" s="9">
        <v>63</v>
      </c>
      <c r="E49" s="9">
        <v>70</v>
      </c>
      <c r="F49" s="9">
        <v>56</v>
      </c>
      <c r="G49" s="9">
        <v>68</v>
      </c>
      <c r="H49" s="9">
        <v>59</v>
      </c>
      <c r="I49" s="9">
        <v>30</v>
      </c>
      <c r="J49" s="9">
        <v>45</v>
      </c>
      <c r="K49" s="9">
        <v>52</v>
      </c>
      <c r="L49" s="9">
        <v>60</v>
      </c>
      <c r="M49" s="9">
        <v>44</v>
      </c>
      <c r="N49" s="9">
        <v>38</v>
      </c>
      <c r="O49" s="3">
        <f>SUM(C49:N49)</f>
        <v>647</v>
      </c>
      <c r="P49" s="12"/>
      <c r="Q49" s="38"/>
    </row>
    <row r="50" spans="1:17" x14ac:dyDescent="0.25">
      <c r="A50" s="36" t="s">
        <v>41</v>
      </c>
      <c r="B50" s="19" t="s">
        <v>1</v>
      </c>
      <c r="C50" s="17">
        <v>58</v>
      </c>
      <c r="D50" s="17">
        <v>68</v>
      </c>
      <c r="E50" s="17">
        <v>95</v>
      </c>
      <c r="F50" s="17">
        <v>103</v>
      </c>
      <c r="G50" s="17">
        <v>442</v>
      </c>
      <c r="H50" s="17">
        <v>67</v>
      </c>
      <c r="I50" s="17">
        <v>66</v>
      </c>
      <c r="J50" s="17">
        <v>51</v>
      </c>
      <c r="K50" s="17">
        <v>66</v>
      </c>
      <c r="L50" s="17">
        <v>120</v>
      </c>
      <c r="M50" s="17">
        <v>135</v>
      </c>
      <c r="N50" s="17">
        <v>96</v>
      </c>
      <c r="O50" s="3">
        <f t="shared" si="0"/>
        <v>1367</v>
      </c>
      <c r="P50" s="12"/>
      <c r="Q50" s="39"/>
    </row>
    <row r="51" spans="1:17" x14ac:dyDescent="0.25">
      <c r="A51" s="36" t="s">
        <v>41</v>
      </c>
      <c r="B51" s="18" t="s">
        <v>3</v>
      </c>
      <c r="C51" s="15">
        <v>37</v>
      </c>
      <c r="D51" s="15">
        <v>82</v>
      </c>
      <c r="E51" s="15">
        <v>217</v>
      </c>
      <c r="F51" s="15">
        <v>168</v>
      </c>
      <c r="G51" s="15">
        <v>187</v>
      </c>
      <c r="H51" s="15">
        <v>129</v>
      </c>
      <c r="I51" s="15">
        <v>140</v>
      </c>
      <c r="J51" s="15">
        <v>152</v>
      </c>
      <c r="K51" s="15">
        <v>111</v>
      </c>
      <c r="L51" s="15">
        <v>98</v>
      </c>
      <c r="M51" s="15">
        <v>145</v>
      </c>
      <c r="N51" s="15">
        <v>132</v>
      </c>
      <c r="O51" s="3">
        <f t="shared" si="0"/>
        <v>1598</v>
      </c>
      <c r="P51" s="12"/>
      <c r="Q51" s="39"/>
    </row>
    <row r="52" spans="1:17" x14ac:dyDescent="0.25">
      <c r="A52" s="35" t="s">
        <v>42</v>
      </c>
      <c r="B52" s="20" t="s">
        <v>2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2">
        <f>SUM(C52:N52)</f>
        <v>0</v>
      </c>
      <c r="P52" s="12"/>
      <c r="Q52" s="38"/>
    </row>
    <row r="53" spans="1:17" x14ac:dyDescent="0.25">
      <c r="A53" s="36" t="s">
        <v>42</v>
      </c>
      <c r="B53" s="19" t="s">
        <v>1</v>
      </c>
      <c r="C53" s="17">
        <v>33</v>
      </c>
      <c r="D53" s="17">
        <v>60</v>
      </c>
      <c r="E53" s="17">
        <v>21</v>
      </c>
      <c r="F53" s="17">
        <v>45</v>
      </c>
      <c r="G53" s="17">
        <v>40</v>
      </c>
      <c r="H53" s="17">
        <v>48</v>
      </c>
      <c r="I53" s="17">
        <v>13</v>
      </c>
      <c r="J53" s="17">
        <v>16</v>
      </c>
      <c r="K53" s="17">
        <v>31</v>
      </c>
      <c r="L53" s="17">
        <v>54</v>
      </c>
      <c r="M53" s="17">
        <v>66</v>
      </c>
      <c r="N53" s="17">
        <v>76</v>
      </c>
      <c r="O53" s="3">
        <f t="shared" si="0"/>
        <v>503</v>
      </c>
      <c r="P53" s="12"/>
      <c r="Q53" s="39"/>
    </row>
    <row r="54" spans="1:17" x14ac:dyDescent="0.25">
      <c r="A54" s="37" t="s">
        <v>42</v>
      </c>
      <c r="B54" s="23" t="s">
        <v>3</v>
      </c>
      <c r="C54" s="24">
        <v>127</v>
      </c>
      <c r="D54" s="24">
        <v>186</v>
      </c>
      <c r="E54" s="24">
        <v>260</v>
      </c>
      <c r="F54" s="24">
        <v>111</v>
      </c>
      <c r="G54" s="24">
        <v>293</v>
      </c>
      <c r="H54" s="24">
        <v>259</v>
      </c>
      <c r="I54" s="24">
        <v>205</v>
      </c>
      <c r="J54" s="24">
        <v>125</v>
      </c>
      <c r="K54" s="24">
        <v>239</v>
      </c>
      <c r="L54" s="24">
        <v>250</v>
      </c>
      <c r="M54" s="24">
        <v>225</v>
      </c>
      <c r="N54" s="24">
        <v>226</v>
      </c>
      <c r="O54" s="25">
        <f t="shared" si="0"/>
        <v>2506</v>
      </c>
      <c r="P54" s="12"/>
      <c r="Q54" s="39"/>
    </row>
    <row r="55" spans="1:17" x14ac:dyDescent="0.25">
      <c r="A55" s="36" t="s">
        <v>43</v>
      </c>
      <c r="B55" s="11" t="s">
        <v>2</v>
      </c>
      <c r="C55" s="9">
        <v>52</v>
      </c>
      <c r="D55" s="9">
        <v>37</v>
      </c>
      <c r="E55" s="9">
        <v>52</v>
      </c>
      <c r="F55" s="9">
        <v>69</v>
      </c>
      <c r="G55" s="9">
        <v>39</v>
      </c>
      <c r="H55" s="9">
        <v>25</v>
      </c>
      <c r="I55" s="9">
        <v>52</v>
      </c>
      <c r="J55" s="9">
        <v>20</v>
      </c>
      <c r="K55" s="9">
        <v>29</v>
      </c>
      <c r="L55" s="9">
        <v>52</v>
      </c>
      <c r="M55" s="9">
        <v>36</v>
      </c>
      <c r="N55" s="9">
        <v>40</v>
      </c>
      <c r="O55" s="3">
        <f>SUM(C55:N55)</f>
        <v>503</v>
      </c>
      <c r="P55" s="12"/>
      <c r="Q55" s="38"/>
    </row>
    <row r="56" spans="1:17" x14ac:dyDescent="0.25">
      <c r="A56" s="36" t="s">
        <v>43</v>
      </c>
      <c r="B56" s="19" t="s">
        <v>1</v>
      </c>
      <c r="C56" s="17">
        <v>100</v>
      </c>
      <c r="D56" s="17">
        <v>141</v>
      </c>
      <c r="E56" s="17">
        <v>87</v>
      </c>
      <c r="F56" s="17">
        <v>112</v>
      </c>
      <c r="G56" s="17">
        <v>98</v>
      </c>
      <c r="H56" s="17">
        <v>53</v>
      </c>
      <c r="I56" s="17">
        <v>56</v>
      </c>
      <c r="J56" s="17">
        <v>46</v>
      </c>
      <c r="K56" s="17">
        <v>99</v>
      </c>
      <c r="L56" s="17">
        <v>177</v>
      </c>
      <c r="M56" s="17">
        <v>151</v>
      </c>
      <c r="N56" s="17">
        <v>97</v>
      </c>
      <c r="O56" s="3">
        <f t="shared" si="0"/>
        <v>1217</v>
      </c>
      <c r="P56" s="12"/>
      <c r="Q56" s="39"/>
    </row>
    <row r="57" spans="1:17" x14ac:dyDescent="0.25">
      <c r="A57" s="36" t="s">
        <v>43</v>
      </c>
      <c r="B57" s="18" t="s">
        <v>3</v>
      </c>
      <c r="C57" s="15">
        <v>55</v>
      </c>
      <c r="D57" s="15">
        <v>29</v>
      </c>
      <c r="E57" s="15">
        <v>43</v>
      </c>
      <c r="F57" s="15">
        <v>44</v>
      </c>
      <c r="G57" s="15">
        <v>116</v>
      </c>
      <c r="H57" s="15">
        <v>56</v>
      </c>
      <c r="I57" s="15">
        <v>114</v>
      </c>
      <c r="J57" s="15">
        <v>78</v>
      </c>
      <c r="K57" s="15">
        <v>52</v>
      </c>
      <c r="L57" s="15">
        <v>105</v>
      </c>
      <c r="M57" s="15">
        <v>62</v>
      </c>
      <c r="N57" s="15">
        <v>98</v>
      </c>
      <c r="O57" s="3">
        <f t="shared" si="0"/>
        <v>852</v>
      </c>
      <c r="P57" s="12"/>
      <c r="Q57" s="39"/>
    </row>
    <row r="58" spans="1:17" x14ac:dyDescent="0.25">
      <c r="A58" s="35" t="s">
        <v>44</v>
      </c>
      <c r="B58" s="20" t="s">
        <v>2</v>
      </c>
      <c r="C58" s="21">
        <v>39</v>
      </c>
      <c r="D58" s="21">
        <v>28</v>
      </c>
      <c r="E58" s="21">
        <v>28</v>
      </c>
      <c r="F58" s="21">
        <v>64</v>
      </c>
      <c r="G58" s="21">
        <v>49</v>
      </c>
      <c r="H58" s="21">
        <v>29</v>
      </c>
      <c r="I58" s="21">
        <v>10</v>
      </c>
      <c r="J58" s="21">
        <v>25</v>
      </c>
      <c r="K58" s="21">
        <v>9</v>
      </c>
      <c r="L58" s="21">
        <v>32</v>
      </c>
      <c r="M58" s="21">
        <v>32</v>
      </c>
      <c r="N58" s="21">
        <v>30</v>
      </c>
      <c r="O58" s="22">
        <f>SUM(C58:N58)</f>
        <v>375</v>
      </c>
      <c r="P58" s="12"/>
      <c r="Q58" s="38"/>
    </row>
    <row r="59" spans="1:17" x14ac:dyDescent="0.25">
      <c r="A59" s="36" t="s">
        <v>44</v>
      </c>
      <c r="B59" s="19" t="s">
        <v>1</v>
      </c>
      <c r="C59" s="17">
        <v>26</v>
      </c>
      <c r="D59" s="17">
        <v>22</v>
      </c>
      <c r="E59" s="17">
        <v>36</v>
      </c>
      <c r="F59" s="17">
        <v>37</v>
      </c>
      <c r="G59" s="17">
        <v>31</v>
      </c>
      <c r="H59" s="17">
        <v>10</v>
      </c>
      <c r="I59" s="17">
        <v>29</v>
      </c>
      <c r="J59" s="17">
        <v>12</v>
      </c>
      <c r="K59" s="17">
        <v>2</v>
      </c>
      <c r="L59" s="17">
        <v>20</v>
      </c>
      <c r="M59" s="17">
        <v>25</v>
      </c>
      <c r="N59" s="17">
        <v>19</v>
      </c>
      <c r="O59" s="3">
        <f t="shared" si="0"/>
        <v>269</v>
      </c>
      <c r="P59" s="12"/>
      <c r="Q59" s="39"/>
    </row>
    <row r="60" spans="1:17" x14ac:dyDescent="0.25">
      <c r="A60" s="37" t="s">
        <v>44</v>
      </c>
      <c r="B60" s="23" t="s">
        <v>3</v>
      </c>
      <c r="C60" s="24">
        <v>107</v>
      </c>
      <c r="D60" s="24">
        <v>86</v>
      </c>
      <c r="E60" s="24">
        <v>85</v>
      </c>
      <c r="F60" s="24">
        <v>139</v>
      </c>
      <c r="G60" s="24">
        <v>168</v>
      </c>
      <c r="H60" s="24">
        <v>159</v>
      </c>
      <c r="I60" s="24">
        <v>94</v>
      </c>
      <c r="J60" s="24">
        <v>30</v>
      </c>
      <c r="K60" s="24">
        <v>43</v>
      </c>
      <c r="L60" s="24">
        <v>64</v>
      </c>
      <c r="M60" s="24">
        <v>101</v>
      </c>
      <c r="N60" s="24">
        <v>97</v>
      </c>
      <c r="O60" s="25">
        <f t="shared" si="0"/>
        <v>1173</v>
      </c>
      <c r="P60" s="12"/>
      <c r="Q60" s="39"/>
    </row>
    <row r="61" spans="1:17" x14ac:dyDescent="0.25">
      <c r="A61" s="36" t="s">
        <v>45</v>
      </c>
      <c r="B61" s="11" t="s">
        <v>2</v>
      </c>
      <c r="C61" s="9">
        <v>23</v>
      </c>
      <c r="D61" s="9">
        <v>20</v>
      </c>
      <c r="E61" s="9">
        <v>17</v>
      </c>
      <c r="F61" s="9">
        <v>24</v>
      </c>
      <c r="G61" s="9">
        <v>28</v>
      </c>
      <c r="H61" s="9">
        <v>17</v>
      </c>
      <c r="I61" s="9">
        <v>20</v>
      </c>
      <c r="J61" s="9">
        <v>17</v>
      </c>
      <c r="K61" s="9">
        <v>15</v>
      </c>
      <c r="L61" s="9">
        <v>33</v>
      </c>
      <c r="M61" s="9">
        <v>55</v>
      </c>
      <c r="N61" s="9">
        <v>22</v>
      </c>
      <c r="O61" s="3">
        <f>SUM(C61:N61)</f>
        <v>291</v>
      </c>
      <c r="P61" s="12"/>
      <c r="Q61" s="38"/>
    </row>
    <row r="62" spans="1:17" x14ac:dyDescent="0.25">
      <c r="A62" s="36" t="s">
        <v>45</v>
      </c>
      <c r="B62" s="19" t="s">
        <v>1</v>
      </c>
      <c r="C62" s="17">
        <v>207</v>
      </c>
      <c r="D62" s="17">
        <v>269</v>
      </c>
      <c r="E62" s="17">
        <v>313</v>
      </c>
      <c r="F62" s="17">
        <v>322</v>
      </c>
      <c r="G62" s="17">
        <v>247</v>
      </c>
      <c r="H62" s="17">
        <v>133</v>
      </c>
      <c r="I62" s="17">
        <v>136</v>
      </c>
      <c r="J62" s="17">
        <v>145</v>
      </c>
      <c r="K62" s="17">
        <v>323</v>
      </c>
      <c r="L62" s="17">
        <v>369</v>
      </c>
      <c r="M62" s="17">
        <v>403</v>
      </c>
      <c r="N62" s="17">
        <v>250</v>
      </c>
      <c r="O62" s="3">
        <f t="shared" si="0"/>
        <v>3117</v>
      </c>
      <c r="P62" s="12"/>
      <c r="Q62" s="39"/>
    </row>
    <row r="63" spans="1:17" x14ac:dyDescent="0.25">
      <c r="A63" s="36" t="s">
        <v>45</v>
      </c>
      <c r="B63" s="18" t="s">
        <v>3</v>
      </c>
      <c r="C63" s="15">
        <v>35</v>
      </c>
      <c r="D63" s="15">
        <v>27</v>
      </c>
      <c r="E63" s="15">
        <v>39</v>
      </c>
      <c r="F63" s="15">
        <v>49</v>
      </c>
      <c r="G63" s="15">
        <v>92</v>
      </c>
      <c r="H63" s="15">
        <v>23</v>
      </c>
      <c r="I63" s="15">
        <v>50</v>
      </c>
      <c r="J63" s="15">
        <v>27</v>
      </c>
      <c r="K63" s="15">
        <v>66</v>
      </c>
      <c r="L63" s="15">
        <v>39</v>
      </c>
      <c r="M63" s="15">
        <v>62</v>
      </c>
      <c r="N63" s="15">
        <v>55</v>
      </c>
      <c r="O63" s="3">
        <f t="shared" si="0"/>
        <v>564</v>
      </c>
      <c r="P63" s="12"/>
      <c r="Q63" s="39"/>
    </row>
    <row r="64" spans="1:17" x14ac:dyDescent="0.25">
      <c r="A64" s="35" t="s">
        <v>46</v>
      </c>
      <c r="B64" s="20" t="s">
        <v>2</v>
      </c>
      <c r="C64" s="21">
        <v>44</v>
      </c>
      <c r="D64" s="21">
        <v>37</v>
      </c>
      <c r="E64" s="21">
        <v>18</v>
      </c>
      <c r="F64" s="21">
        <v>49</v>
      </c>
      <c r="G64" s="21">
        <v>30</v>
      </c>
      <c r="H64" s="21">
        <v>23</v>
      </c>
      <c r="I64" s="21">
        <v>37</v>
      </c>
      <c r="J64" s="21">
        <v>23</v>
      </c>
      <c r="K64" s="21">
        <v>12</v>
      </c>
      <c r="L64" s="21">
        <v>33</v>
      </c>
      <c r="M64" s="21">
        <v>15</v>
      </c>
      <c r="N64" s="21">
        <v>22</v>
      </c>
      <c r="O64" s="22">
        <f>SUM(C64:N64)</f>
        <v>343</v>
      </c>
      <c r="P64" s="12"/>
      <c r="Q64" s="41"/>
    </row>
    <row r="65" spans="1:17" x14ac:dyDescent="0.25">
      <c r="A65" s="36" t="s">
        <v>46</v>
      </c>
      <c r="B65" s="19" t="s">
        <v>1</v>
      </c>
      <c r="C65" s="17">
        <v>10</v>
      </c>
      <c r="D65" s="17">
        <v>25</v>
      </c>
      <c r="E65" s="17">
        <v>46</v>
      </c>
      <c r="F65" s="17">
        <v>53</v>
      </c>
      <c r="G65" s="17">
        <v>41</v>
      </c>
      <c r="H65" s="17">
        <v>18</v>
      </c>
      <c r="I65" s="17">
        <v>13</v>
      </c>
      <c r="J65" s="17">
        <v>46</v>
      </c>
      <c r="K65" s="17">
        <v>37</v>
      </c>
      <c r="L65" s="17">
        <v>30</v>
      </c>
      <c r="M65" s="17">
        <v>31</v>
      </c>
      <c r="N65" s="17">
        <v>24</v>
      </c>
      <c r="O65" s="3">
        <f t="shared" si="0"/>
        <v>374</v>
      </c>
      <c r="P65" s="12"/>
      <c r="Q65" s="42"/>
    </row>
    <row r="66" spans="1:17" x14ac:dyDescent="0.25">
      <c r="A66" s="37" t="s">
        <v>46</v>
      </c>
      <c r="B66" s="23" t="s">
        <v>3</v>
      </c>
      <c r="C66" s="24">
        <v>117</v>
      </c>
      <c r="D66" s="24">
        <v>142</v>
      </c>
      <c r="E66" s="24">
        <v>112</v>
      </c>
      <c r="F66" s="24">
        <v>109</v>
      </c>
      <c r="G66" s="24">
        <v>139</v>
      </c>
      <c r="H66" s="24">
        <v>115</v>
      </c>
      <c r="I66" s="24">
        <v>141</v>
      </c>
      <c r="J66" s="24">
        <v>296</v>
      </c>
      <c r="K66" s="24">
        <v>303</v>
      </c>
      <c r="L66" s="24">
        <v>332</v>
      </c>
      <c r="M66" s="24">
        <v>180</v>
      </c>
      <c r="N66" s="24">
        <v>279</v>
      </c>
      <c r="O66" s="25">
        <f t="shared" si="0"/>
        <v>2265</v>
      </c>
      <c r="P66" s="12"/>
      <c r="Q66" s="42"/>
    </row>
    <row r="67" spans="1:17" x14ac:dyDescent="0.25">
      <c r="A67" s="36" t="s">
        <v>49</v>
      </c>
      <c r="B67" s="11" t="s">
        <v>2</v>
      </c>
      <c r="C67" s="9">
        <v>41</v>
      </c>
      <c r="D67" s="9">
        <v>52</v>
      </c>
      <c r="E67" s="9">
        <v>44</v>
      </c>
      <c r="F67" s="9">
        <v>100</v>
      </c>
      <c r="G67" s="9">
        <v>58</v>
      </c>
      <c r="H67" s="9">
        <v>40</v>
      </c>
      <c r="I67" s="9">
        <v>24</v>
      </c>
      <c r="J67" s="9">
        <v>33</v>
      </c>
      <c r="K67" s="9">
        <v>22</v>
      </c>
      <c r="L67" s="9">
        <v>22</v>
      </c>
      <c r="M67" s="9">
        <v>16</v>
      </c>
      <c r="N67" s="9">
        <v>8</v>
      </c>
      <c r="O67" s="3">
        <f>SUM(C67:N67)</f>
        <v>460</v>
      </c>
      <c r="P67" s="12"/>
      <c r="Q67" s="41"/>
    </row>
    <row r="68" spans="1:17" x14ac:dyDescent="0.25">
      <c r="A68" s="36" t="s">
        <v>49</v>
      </c>
      <c r="B68" s="19" t="s">
        <v>1</v>
      </c>
      <c r="C68" s="17">
        <v>133</v>
      </c>
      <c r="D68" s="17">
        <v>237</v>
      </c>
      <c r="E68" s="17">
        <v>239</v>
      </c>
      <c r="F68" s="17">
        <v>209</v>
      </c>
      <c r="G68" s="17">
        <v>152</v>
      </c>
      <c r="H68" s="17">
        <v>90</v>
      </c>
      <c r="I68" s="17">
        <v>103</v>
      </c>
      <c r="J68" s="17">
        <v>78</v>
      </c>
      <c r="K68" s="17">
        <v>60</v>
      </c>
      <c r="L68" s="17">
        <v>125</v>
      </c>
      <c r="M68" s="17">
        <v>139</v>
      </c>
      <c r="N68" s="17">
        <v>122</v>
      </c>
      <c r="O68" s="3">
        <f t="shared" si="0"/>
        <v>1687</v>
      </c>
      <c r="P68" s="12"/>
      <c r="Q68" s="42"/>
    </row>
    <row r="69" spans="1:17" x14ac:dyDescent="0.25">
      <c r="A69" s="36" t="s">
        <v>49</v>
      </c>
      <c r="B69" s="18" t="s">
        <v>3</v>
      </c>
      <c r="C69" s="15">
        <v>120</v>
      </c>
      <c r="D69" s="15">
        <v>83</v>
      </c>
      <c r="E69" s="15">
        <v>133</v>
      </c>
      <c r="F69" s="15">
        <v>119</v>
      </c>
      <c r="G69" s="15">
        <v>182</v>
      </c>
      <c r="H69" s="15">
        <v>211</v>
      </c>
      <c r="I69" s="15">
        <v>218</v>
      </c>
      <c r="J69" s="15">
        <v>166</v>
      </c>
      <c r="K69" s="15">
        <v>120</v>
      </c>
      <c r="L69" s="15">
        <v>155</v>
      </c>
      <c r="M69" s="15">
        <v>79</v>
      </c>
      <c r="N69" s="15">
        <v>157</v>
      </c>
      <c r="O69" s="3">
        <f t="shared" ref="O69" si="1">SUM(C69:N69)</f>
        <v>1743</v>
      </c>
      <c r="P69" s="12"/>
      <c r="Q69" s="42"/>
    </row>
    <row r="70" spans="1:17" x14ac:dyDescent="0.25">
      <c r="A70" s="35" t="s">
        <v>48</v>
      </c>
      <c r="B70" s="20" t="s">
        <v>2</v>
      </c>
      <c r="C70" s="21">
        <v>227</v>
      </c>
      <c r="D70" s="21">
        <v>246</v>
      </c>
      <c r="E70" s="21">
        <v>203</v>
      </c>
      <c r="F70" s="21">
        <v>144</v>
      </c>
      <c r="G70" s="21">
        <v>117</v>
      </c>
      <c r="H70" s="21">
        <v>84</v>
      </c>
      <c r="I70" s="21">
        <v>69</v>
      </c>
      <c r="J70" s="21">
        <v>83</v>
      </c>
      <c r="K70" s="21">
        <v>120</v>
      </c>
      <c r="L70" s="21">
        <v>91</v>
      </c>
      <c r="M70" s="21">
        <v>85</v>
      </c>
      <c r="N70" s="21">
        <v>73</v>
      </c>
      <c r="O70" s="22">
        <f>SUM(C70:N70)</f>
        <v>1542</v>
      </c>
      <c r="P70" s="12"/>
      <c r="Q70" s="41"/>
    </row>
    <row r="71" spans="1:17" x14ac:dyDescent="0.25">
      <c r="A71" s="36" t="s">
        <v>48</v>
      </c>
      <c r="B71" s="19" t="s">
        <v>1</v>
      </c>
      <c r="C71" s="17">
        <v>404</v>
      </c>
      <c r="D71" s="17">
        <v>619</v>
      </c>
      <c r="E71" s="17">
        <v>579</v>
      </c>
      <c r="F71" s="17">
        <v>462</v>
      </c>
      <c r="G71" s="17">
        <v>373</v>
      </c>
      <c r="H71" s="17">
        <v>278</v>
      </c>
      <c r="I71" s="17">
        <v>241</v>
      </c>
      <c r="J71" s="17">
        <v>273</v>
      </c>
      <c r="K71" s="17">
        <v>461</v>
      </c>
      <c r="L71" s="17">
        <v>400</v>
      </c>
      <c r="M71" s="17">
        <v>412</v>
      </c>
      <c r="N71" s="17">
        <v>315</v>
      </c>
      <c r="O71" s="3">
        <f t="shared" ref="O71:O72" si="2">SUM(C71:N71)</f>
        <v>4817</v>
      </c>
      <c r="P71" s="12"/>
      <c r="Q71" s="42"/>
    </row>
    <row r="72" spans="1:17" x14ac:dyDescent="0.25">
      <c r="A72" s="37" t="s">
        <v>48</v>
      </c>
      <c r="B72" s="23" t="s">
        <v>3</v>
      </c>
      <c r="C72" s="24">
        <v>187</v>
      </c>
      <c r="D72" s="24">
        <v>219</v>
      </c>
      <c r="E72" s="24">
        <v>219</v>
      </c>
      <c r="F72" s="24">
        <v>133</v>
      </c>
      <c r="G72" s="24">
        <v>304</v>
      </c>
      <c r="H72" s="24">
        <v>159</v>
      </c>
      <c r="I72" s="24">
        <v>131</v>
      </c>
      <c r="J72" s="24">
        <v>111</v>
      </c>
      <c r="K72" s="24">
        <v>114</v>
      </c>
      <c r="L72" s="24">
        <v>241</v>
      </c>
      <c r="M72" s="24">
        <v>188</v>
      </c>
      <c r="N72" s="24">
        <v>210</v>
      </c>
      <c r="O72" s="25">
        <f t="shared" si="2"/>
        <v>2216</v>
      </c>
      <c r="P72" s="12"/>
      <c r="Q72" s="42"/>
    </row>
    <row r="73" spans="1:17" x14ac:dyDescent="0.25">
      <c r="A73" s="36" t="s">
        <v>50</v>
      </c>
      <c r="B73" s="11" t="s">
        <v>2</v>
      </c>
      <c r="C73" s="9">
        <v>52</v>
      </c>
      <c r="D73" s="9">
        <v>49</v>
      </c>
      <c r="E73" s="9">
        <v>29</v>
      </c>
      <c r="F73" s="9">
        <v>31</v>
      </c>
      <c r="G73" s="9">
        <v>30</v>
      </c>
      <c r="H73" s="9">
        <v>25</v>
      </c>
      <c r="I73" s="9">
        <v>19</v>
      </c>
      <c r="J73" s="9">
        <v>19</v>
      </c>
      <c r="K73" s="9">
        <v>19</v>
      </c>
      <c r="L73" s="9">
        <v>18</v>
      </c>
      <c r="M73" s="9">
        <v>101</v>
      </c>
      <c r="N73" s="9">
        <v>31</v>
      </c>
      <c r="O73" s="3">
        <f>SUM(C73:N73)</f>
        <v>423</v>
      </c>
      <c r="P73" s="12"/>
      <c r="Q73" s="38"/>
    </row>
    <row r="74" spans="1:17" x14ac:dyDescent="0.25">
      <c r="A74" s="36" t="s">
        <v>50</v>
      </c>
      <c r="B74" s="19" t="s">
        <v>1</v>
      </c>
      <c r="C74" s="17">
        <v>5</v>
      </c>
      <c r="D74" s="17">
        <v>9</v>
      </c>
      <c r="E74" s="17">
        <v>9</v>
      </c>
      <c r="F74" s="17">
        <v>8</v>
      </c>
      <c r="G74" s="17">
        <v>9</v>
      </c>
      <c r="H74" s="17">
        <v>3</v>
      </c>
      <c r="I74" s="17">
        <v>9</v>
      </c>
      <c r="J74" s="17">
        <v>10</v>
      </c>
      <c r="K74" s="17">
        <v>11</v>
      </c>
      <c r="L74" s="17">
        <v>8</v>
      </c>
      <c r="M74" s="17">
        <v>6</v>
      </c>
      <c r="N74" s="17">
        <v>8</v>
      </c>
      <c r="O74" s="3">
        <f t="shared" ref="O74:O75" si="3">SUM(C74:N74)</f>
        <v>95</v>
      </c>
      <c r="P74" s="12"/>
      <c r="Q74" s="39"/>
    </row>
    <row r="75" spans="1:17" x14ac:dyDescent="0.25">
      <c r="A75" s="36" t="s">
        <v>50</v>
      </c>
      <c r="B75" s="18" t="s">
        <v>3</v>
      </c>
      <c r="C75" s="15">
        <v>82</v>
      </c>
      <c r="D75" s="15">
        <v>107</v>
      </c>
      <c r="E75" s="15">
        <v>88</v>
      </c>
      <c r="F75" s="15">
        <v>74</v>
      </c>
      <c r="G75" s="15">
        <v>97</v>
      </c>
      <c r="H75" s="15">
        <v>67</v>
      </c>
      <c r="I75" s="15">
        <v>64</v>
      </c>
      <c r="J75" s="15">
        <v>38</v>
      </c>
      <c r="K75" s="15">
        <v>43</v>
      </c>
      <c r="L75" s="15">
        <v>44</v>
      </c>
      <c r="M75" s="15">
        <v>52</v>
      </c>
      <c r="N75" s="15">
        <v>49</v>
      </c>
      <c r="O75" s="3">
        <f t="shared" si="3"/>
        <v>805</v>
      </c>
      <c r="P75" s="12"/>
      <c r="Q75" s="39"/>
    </row>
    <row r="76" spans="1:17" x14ac:dyDescent="0.25">
      <c r="A76" s="35" t="s">
        <v>51</v>
      </c>
      <c r="B76" s="20" t="s">
        <v>2</v>
      </c>
      <c r="C76" s="21">
        <v>291</v>
      </c>
      <c r="D76" s="21">
        <v>354</v>
      </c>
      <c r="E76" s="21">
        <v>309</v>
      </c>
      <c r="F76" s="21">
        <v>357</v>
      </c>
      <c r="G76" s="21">
        <v>213</v>
      </c>
      <c r="H76" s="21">
        <v>132</v>
      </c>
      <c r="I76" s="21">
        <v>189</v>
      </c>
      <c r="J76" s="21">
        <v>189</v>
      </c>
      <c r="K76" s="21">
        <v>216</v>
      </c>
      <c r="L76" s="21">
        <v>411</v>
      </c>
      <c r="M76" s="21">
        <v>324</v>
      </c>
      <c r="N76" s="21">
        <v>198</v>
      </c>
      <c r="O76" s="22">
        <f>SUM(C76:N76)</f>
        <v>3183</v>
      </c>
      <c r="P76" s="12"/>
      <c r="Q76" s="41"/>
    </row>
    <row r="77" spans="1:17" x14ac:dyDescent="0.25">
      <c r="A77" s="36"/>
      <c r="B77" s="19" t="s">
        <v>1</v>
      </c>
      <c r="C77" s="17">
        <v>636</v>
      </c>
      <c r="D77" s="17">
        <v>663</v>
      </c>
      <c r="E77" s="17">
        <v>755</v>
      </c>
      <c r="F77" s="17">
        <v>802</v>
      </c>
      <c r="G77" s="17">
        <v>700</v>
      </c>
      <c r="H77" s="17">
        <v>448</v>
      </c>
      <c r="I77" s="17">
        <v>358</v>
      </c>
      <c r="J77" s="17">
        <v>314</v>
      </c>
      <c r="K77" s="17">
        <v>758</v>
      </c>
      <c r="L77" s="17">
        <v>863</v>
      </c>
      <c r="M77" s="17">
        <v>817</v>
      </c>
      <c r="N77" s="17">
        <v>570</v>
      </c>
      <c r="O77" s="3">
        <f t="shared" ref="O77:O78" si="4">SUM(C77:N77)</f>
        <v>7684</v>
      </c>
      <c r="P77" s="12"/>
      <c r="Q77" s="42"/>
    </row>
    <row r="78" spans="1:17" x14ac:dyDescent="0.25">
      <c r="A78" s="37"/>
      <c r="B78" s="23" t="s">
        <v>3</v>
      </c>
      <c r="C78" s="24">
        <v>400</v>
      </c>
      <c r="D78" s="24">
        <v>282</v>
      </c>
      <c r="E78" s="24">
        <v>257</v>
      </c>
      <c r="F78" s="24">
        <v>270</v>
      </c>
      <c r="G78" s="24">
        <v>406</v>
      </c>
      <c r="H78" s="24">
        <v>319</v>
      </c>
      <c r="I78" s="24">
        <v>233</v>
      </c>
      <c r="J78" s="24">
        <v>146</v>
      </c>
      <c r="K78" s="24">
        <v>167</v>
      </c>
      <c r="L78" s="24">
        <v>242</v>
      </c>
      <c r="M78" s="24">
        <v>201</v>
      </c>
      <c r="N78" s="24">
        <v>347</v>
      </c>
      <c r="O78" s="25">
        <f t="shared" si="4"/>
        <v>3270</v>
      </c>
      <c r="P78" s="12"/>
      <c r="Q78" s="42"/>
    </row>
    <row r="79" spans="1:17" x14ac:dyDescent="0.25">
      <c r="A79" s="35" t="s">
        <v>54</v>
      </c>
      <c r="B79" s="20" t="s">
        <v>2</v>
      </c>
      <c r="C79" s="21">
        <v>44</v>
      </c>
      <c r="D79" s="21">
        <v>65</v>
      </c>
      <c r="E79" s="21">
        <v>83</v>
      </c>
      <c r="F79" s="21">
        <v>79</v>
      </c>
      <c r="G79" s="21">
        <v>57</v>
      </c>
      <c r="H79" s="21">
        <v>55</v>
      </c>
      <c r="I79" s="21">
        <v>49</v>
      </c>
      <c r="J79" s="21">
        <v>71</v>
      </c>
      <c r="K79" s="21">
        <v>82</v>
      </c>
      <c r="L79" s="21">
        <v>69</v>
      </c>
      <c r="M79" s="21">
        <v>48</v>
      </c>
      <c r="N79" s="21">
        <v>39</v>
      </c>
      <c r="O79" s="22">
        <f>SUM(C79:N79)</f>
        <v>741</v>
      </c>
      <c r="P79" s="12"/>
      <c r="Q79" s="41"/>
    </row>
    <row r="80" spans="1:17" x14ac:dyDescent="0.25">
      <c r="A80" s="36"/>
      <c r="B80" s="19" t="s">
        <v>1</v>
      </c>
      <c r="C80" s="17">
        <v>100</v>
      </c>
      <c r="D80" s="17">
        <v>93</v>
      </c>
      <c r="E80" s="17">
        <v>112</v>
      </c>
      <c r="F80" s="17">
        <v>109</v>
      </c>
      <c r="G80" s="17">
        <v>79</v>
      </c>
      <c r="H80" s="17">
        <v>38</v>
      </c>
      <c r="I80" s="17">
        <v>76</v>
      </c>
      <c r="J80" s="17">
        <v>114</v>
      </c>
      <c r="K80" s="17">
        <v>83</v>
      </c>
      <c r="L80" s="17">
        <v>125</v>
      </c>
      <c r="M80" s="17">
        <v>70</v>
      </c>
      <c r="N80" s="17">
        <v>49</v>
      </c>
      <c r="O80" s="3">
        <f t="shared" ref="O80:O81" si="5">SUM(C80:N80)</f>
        <v>1048</v>
      </c>
      <c r="P80" s="12"/>
      <c r="Q80" s="42"/>
    </row>
    <row r="81" spans="1:17" x14ac:dyDescent="0.25">
      <c r="A81" s="37"/>
      <c r="B81" s="23" t="s">
        <v>3</v>
      </c>
      <c r="C81" s="24">
        <v>79</v>
      </c>
      <c r="D81" s="24">
        <v>70</v>
      </c>
      <c r="E81" s="24">
        <v>66</v>
      </c>
      <c r="F81" s="24">
        <v>75</v>
      </c>
      <c r="G81" s="24">
        <v>119</v>
      </c>
      <c r="H81" s="24">
        <v>82</v>
      </c>
      <c r="I81" s="24">
        <v>52</v>
      </c>
      <c r="J81" s="24">
        <v>46</v>
      </c>
      <c r="K81" s="24">
        <v>115</v>
      </c>
      <c r="L81" s="24">
        <v>133</v>
      </c>
      <c r="M81" s="24">
        <v>82</v>
      </c>
      <c r="N81" s="24">
        <v>87</v>
      </c>
      <c r="O81" s="25">
        <f t="shared" si="5"/>
        <v>1006</v>
      </c>
      <c r="P81" s="12"/>
      <c r="Q81" s="42"/>
    </row>
    <row r="82" spans="1:17" x14ac:dyDescent="0.25">
      <c r="A82" s="35" t="s">
        <v>55</v>
      </c>
      <c r="B82" s="20" t="s">
        <v>2</v>
      </c>
      <c r="C82" s="21">
        <v>84</v>
      </c>
      <c r="D82" s="21">
        <v>128</v>
      </c>
      <c r="E82" s="21">
        <v>122</v>
      </c>
      <c r="F82" s="21">
        <v>168</v>
      </c>
      <c r="G82" s="21">
        <v>130</v>
      </c>
      <c r="H82" s="21">
        <v>104</v>
      </c>
      <c r="I82" s="21">
        <v>90</v>
      </c>
      <c r="J82" s="21">
        <v>88</v>
      </c>
      <c r="K82" s="21">
        <v>86</v>
      </c>
      <c r="L82" s="21">
        <v>118</v>
      </c>
      <c r="M82" s="21">
        <v>104</v>
      </c>
      <c r="N82" s="21">
        <v>76</v>
      </c>
      <c r="O82" s="22">
        <f>SUM(C82:N82)</f>
        <v>1298</v>
      </c>
      <c r="P82" s="12"/>
      <c r="Q82" s="41"/>
    </row>
    <row r="83" spans="1:17" x14ac:dyDescent="0.25">
      <c r="A83" s="36"/>
      <c r="B83" s="19" t="s">
        <v>1</v>
      </c>
      <c r="C83" s="17">
        <v>230</v>
      </c>
      <c r="D83" s="17">
        <v>306</v>
      </c>
      <c r="E83" s="17">
        <v>374</v>
      </c>
      <c r="F83" s="17">
        <v>404</v>
      </c>
      <c r="G83" s="17">
        <v>228</v>
      </c>
      <c r="H83" s="17">
        <v>132</v>
      </c>
      <c r="I83" s="17">
        <v>129</v>
      </c>
      <c r="J83" s="17">
        <v>142</v>
      </c>
      <c r="K83" s="17">
        <v>207</v>
      </c>
      <c r="L83" s="17">
        <v>221</v>
      </c>
      <c r="M83" s="17">
        <v>307</v>
      </c>
      <c r="N83" s="17">
        <v>248</v>
      </c>
      <c r="O83" s="3">
        <f t="shared" ref="O83:O84" si="6">SUM(C83:N83)</f>
        <v>2928</v>
      </c>
      <c r="P83" s="12"/>
      <c r="Q83" s="42"/>
    </row>
    <row r="84" spans="1:17" x14ac:dyDescent="0.25">
      <c r="A84" s="37"/>
      <c r="B84" s="23" t="s">
        <v>3</v>
      </c>
      <c r="C84" s="24">
        <v>3306</v>
      </c>
      <c r="D84" s="24">
        <v>279</v>
      </c>
      <c r="E84" s="24">
        <v>334</v>
      </c>
      <c r="F84" s="24">
        <v>180</v>
      </c>
      <c r="G84" s="24">
        <v>299</v>
      </c>
      <c r="H84" s="24">
        <v>206</v>
      </c>
      <c r="I84" s="24">
        <v>334</v>
      </c>
      <c r="J84" s="24">
        <v>210</v>
      </c>
      <c r="K84" s="24">
        <v>133</v>
      </c>
      <c r="L84" s="24">
        <v>234</v>
      </c>
      <c r="M84" s="24">
        <v>132</v>
      </c>
      <c r="N84" s="24">
        <v>183</v>
      </c>
      <c r="O84" s="25">
        <f t="shared" si="6"/>
        <v>5830</v>
      </c>
      <c r="P84" s="12"/>
      <c r="Q84" s="42"/>
    </row>
    <row r="85" spans="1:17" x14ac:dyDescent="0.25">
      <c r="A85" s="35" t="s">
        <v>56</v>
      </c>
      <c r="B85" s="20" t="s">
        <v>2</v>
      </c>
      <c r="C85" s="21">
        <v>26</v>
      </c>
      <c r="D85" s="21">
        <v>43</v>
      </c>
      <c r="E85" s="21">
        <v>27</v>
      </c>
      <c r="F85" s="21">
        <v>49</v>
      </c>
      <c r="G85" s="21">
        <v>50</v>
      </c>
      <c r="H85" s="21">
        <v>49</v>
      </c>
      <c r="I85" s="21">
        <v>41</v>
      </c>
      <c r="J85" s="21">
        <v>35</v>
      </c>
      <c r="K85" s="21">
        <v>44</v>
      </c>
      <c r="L85" s="21">
        <v>46</v>
      </c>
      <c r="M85" s="21">
        <v>50</v>
      </c>
      <c r="N85" s="21">
        <v>38</v>
      </c>
      <c r="O85" s="22">
        <f>SUM(C85:N85)</f>
        <v>498</v>
      </c>
      <c r="P85" s="12"/>
      <c r="Q85" s="41"/>
    </row>
    <row r="86" spans="1:17" x14ac:dyDescent="0.25">
      <c r="A86" s="36"/>
      <c r="B86" s="19" t="s">
        <v>1</v>
      </c>
      <c r="C86" s="17">
        <v>393</v>
      </c>
      <c r="D86" s="17">
        <v>579</v>
      </c>
      <c r="E86" s="17">
        <v>627</v>
      </c>
      <c r="F86" s="17">
        <v>531</v>
      </c>
      <c r="G86" s="17">
        <v>477</v>
      </c>
      <c r="H86" s="17">
        <v>349</v>
      </c>
      <c r="I86" s="17">
        <v>327</v>
      </c>
      <c r="J86" s="17">
        <v>318</v>
      </c>
      <c r="K86" s="17">
        <v>459</v>
      </c>
      <c r="L86" s="17">
        <v>715</v>
      </c>
      <c r="M86" s="17">
        <v>540</v>
      </c>
      <c r="N86" s="17">
        <v>418</v>
      </c>
      <c r="O86" s="3">
        <f t="shared" ref="O86:O87" si="7">SUM(C86:N86)</f>
        <v>5733</v>
      </c>
      <c r="P86" s="12"/>
      <c r="Q86" s="42"/>
    </row>
    <row r="87" spans="1:17" x14ac:dyDescent="0.25">
      <c r="A87" s="37"/>
      <c r="B87" s="23" t="s">
        <v>3</v>
      </c>
      <c r="C87" s="24">
        <v>230</v>
      </c>
      <c r="D87" s="24">
        <v>210</v>
      </c>
      <c r="E87" s="24">
        <v>210</v>
      </c>
      <c r="F87" s="24">
        <v>207</v>
      </c>
      <c r="G87" s="24">
        <v>317</v>
      </c>
      <c r="H87" s="24">
        <v>226</v>
      </c>
      <c r="I87" s="24">
        <v>200</v>
      </c>
      <c r="J87" s="24">
        <v>150</v>
      </c>
      <c r="K87" s="24">
        <v>196</v>
      </c>
      <c r="L87" s="24">
        <v>216</v>
      </c>
      <c r="M87" s="24">
        <v>275</v>
      </c>
      <c r="N87" s="24">
        <v>280</v>
      </c>
      <c r="O87" s="25">
        <f t="shared" si="7"/>
        <v>2717</v>
      </c>
      <c r="P87" s="12"/>
      <c r="Q87" s="42"/>
    </row>
    <row r="88" spans="1:17" x14ac:dyDescent="0.25">
      <c r="A88" s="35" t="s">
        <v>57</v>
      </c>
      <c r="B88" s="20" t="s">
        <v>2</v>
      </c>
      <c r="C88" s="21">
        <v>564</v>
      </c>
      <c r="D88" s="21">
        <v>449</v>
      </c>
      <c r="E88" s="21">
        <v>529</v>
      </c>
      <c r="F88" s="21">
        <v>541</v>
      </c>
      <c r="G88" s="21">
        <v>542</v>
      </c>
      <c r="H88" s="21">
        <v>359</v>
      </c>
      <c r="I88" s="21">
        <v>263</v>
      </c>
      <c r="J88" s="21">
        <v>313</v>
      </c>
      <c r="K88" s="21">
        <v>335</v>
      </c>
      <c r="L88" s="21">
        <v>400</v>
      </c>
      <c r="M88" s="21">
        <v>456</v>
      </c>
      <c r="N88" s="21">
        <v>313</v>
      </c>
      <c r="O88" s="22">
        <f>SUM(C88:N88)</f>
        <v>5064</v>
      </c>
      <c r="P88" s="12"/>
      <c r="Q88" s="41"/>
    </row>
    <row r="89" spans="1:17" x14ac:dyDescent="0.25">
      <c r="A89" s="36"/>
      <c r="B89" s="19" t="s">
        <v>1</v>
      </c>
      <c r="C89" s="17">
        <v>474</v>
      </c>
      <c r="D89" s="17">
        <v>670</v>
      </c>
      <c r="E89" s="17">
        <v>639</v>
      </c>
      <c r="F89" s="17">
        <v>715</v>
      </c>
      <c r="G89" s="17">
        <v>558</v>
      </c>
      <c r="H89" s="17">
        <v>346</v>
      </c>
      <c r="I89" s="17">
        <v>280</v>
      </c>
      <c r="J89" s="17">
        <v>273</v>
      </c>
      <c r="K89" s="17">
        <v>318</v>
      </c>
      <c r="L89" s="17">
        <v>615</v>
      </c>
      <c r="M89" s="17">
        <v>752</v>
      </c>
      <c r="N89" s="17">
        <v>539</v>
      </c>
      <c r="O89" s="3">
        <f t="shared" ref="O89:O90" si="8">SUM(C89:N89)</f>
        <v>6179</v>
      </c>
      <c r="P89" s="12"/>
      <c r="Q89" s="42"/>
    </row>
    <row r="90" spans="1:17" x14ac:dyDescent="0.25">
      <c r="A90" s="37"/>
      <c r="B90" s="23" t="s">
        <v>3</v>
      </c>
      <c r="C90" s="24">
        <v>279</v>
      </c>
      <c r="D90" s="24">
        <v>294</v>
      </c>
      <c r="E90" s="24">
        <v>272</v>
      </c>
      <c r="F90" s="24">
        <v>460</v>
      </c>
      <c r="G90" s="24">
        <v>426</v>
      </c>
      <c r="H90" s="24">
        <v>226</v>
      </c>
      <c r="I90" s="24">
        <v>227</v>
      </c>
      <c r="J90" s="24">
        <v>284</v>
      </c>
      <c r="K90" s="24">
        <v>266</v>
      </c>
      <c r="L90" s="24">
        <v>286</v>
      </c>
      <c r="M90" s="24">
        <v>287</v>
      </c>
      <c r="N90" s="24">
        <v>264</v>
      </c>
      <c r="O90" s="25">
        <f t="shared" si="8"/>
        <v>3571</v>
      </c>
      <c r="P90" s="12"/>
      <c r="Q90" s="42"/>
    </row>
    <row r="91" spans="1:17" x14ac:dyDescent="0.25">
      <c r="A91" s="35" t="s">
        <v>58</v>
      </c>
      <c r="B91" s="20" t="s">
        <v>2</v>
      </c>
      <c r="C91" s="21">
        <v>52</v>
      </c>
      <c r="D91" s="21">
        <v>41</v>
      </c>
      <c r="E91" s="21">
        <v>48</v>
      </c>
      <c r="F91" s="21">
        <v>55</v>
      </c>
      <c r="G91" s="21">
        <v>48</v>
      </c>
      <c r="H91" s="21">
        <v>30</v>
      </c>
      <c r="I91" s="21">
        <v>38</v>
      </c>
      <c r="J91" s="21">
        <v>16</v>
      </c>
      <c r="K91" s="21">
        <v>9</v>
      </c>
      <c r="L91" s="21">
        <v>29</v>
      </c>
      <c r="M91" s="21">
        <v>28</v>
      </c>
      <c r="N91" s="21">
        <v>20</v>
      </c>
      <c r="O91" s="22">
        <f>SUM(C91:N91)</f>
        <v>414</v>
      </c>
      <c r="P91" s="12"/>
      <c r="Q91" s="41"/>
    </row>
    <row r="92" spans="1:17" x14ac:dyDescent="0.25">
      <c r="A92" s="36"/>
      <c r="B92" s="19" t="s">
        <v>1</v>
      </c>
      <c r="C92" s="17">
        <v>37</v>
      </c>
      <c r="D92" s="17">
        <v>44</v>
      </c>
      <c r="E92" s="17">
        <v>40</v>
      </c>
      <c r="F92" s="17">
        <v>97</v>
      </c>
      <c r="G92" s="17">
        <v>67</v>
      </c>
      <c r="H92" s="17">
        <v>24</v>
      </c>
      <c r="I92" s="17">
        <v>12</v>
      </c>
      <c r="J92" s="17">
        <v>33</v>
      </c>
      <c r="K92" s="17">
        <v>39</v>
      </c>
      <c r="L92" s="17">
        <v>43</v>
      </c>
      <c r="M92" s="17">
        <v>68</v>
      </c>
      <c r="N92" s="17">
        <v>53</v>
      </c>
      <c r="O92" s="3">
        <f t="shared" ref="O92:O93" si="9">SUM(C92:N92)</f>
        <v>557</v>
      </c>
      <c r="P92" s="12"/>
      <c r="Q92" s="42"/>
    </row>
    <row r="93" spans="1:17" x14ac:dyDescent="0.25">
      <c r="A93" s="37"/>
      <c r="B93" s="23" t="s">
        <v>3</v>
      </c>
      <c r="C93" s="24">
        <v>125</v>
      </c>
      <c r="D93" s="24">
        <v>116</v>
      </c>
      <c r="E93" s="24">
        <v>112</v>
      </c>
      <c r="F93" s="24">
        <v>123</v>
      </c>
      <c r="G93" s="24">
        <v>178</v>
      </c>
      <c r="H93" s="24">
        <v>154</v>
      </c>
      <c r="I93" s="24">
        <v>101</v>
      </c>
      <c r="J93" s="24">
        <v>146</v>
      </c>
      <c r="K93" s="24">
        <v>113</v>
      </c>
      <c r="L93" s="24">
        <v>118</v>
      </c>
      <c r="M93" s="24">
        <v>91</v>
      </c>
      <c r="N93" s="24">
        <v>129</v>
      </c>
      <c r="O93" s="25">
        <f t="shared" si="9"/>
        <v>1506</v>
      </c>
      <c r="P93" s="12"/>
      <c r="Q93" s="42"/>
    </row>
    <row r="94" spans="1:17" x14ac:dyDescent="0.25">
      <c r="A94" s="35" t="s">
        <v>59</v>
      </c>
      <c r="B94" s="20" t="s">
        <v>2</v>
      </c>
      <c r="C94" s="21">
        <v>17</v>
      </c>
      <c r="D94" s="21">
        <v>20</v>
      </c>
      <c r="E94" s="21">
        <v>17</v>
      </c>
      <c r="F94" s="21">
        <v>27</v>
      </c>
      <c r="G94" s="21">
        <v>21</v>
      </c>
      <c r="H94" s="21">
        <v>20</v>
      </c>
      <c r="I94" s="21">
        <v>6</v>
      </c>
      <c r="J94" s="21">
        <v>12</v>
      </c>
      <c r="K94" s="21">
        <v>16</v>
      </c>
      <c r="L94" s="21">
        <v>19</v>
      </c>
      <c r="M94" s="21">
        <v>8</v>
      </c>
      <c r="N94" s="21">
        <v>17</v>
      </c>
      <c r="O94" s="22">
        <f>SUM(C94:N94)</f>
        <v>200</v>
      </c>
      <c r="P94" s="12"/>
      <c r="Q94" s="41"/>
    </row>
    <row r="95" spans="1:17" x14ac:dyDescent="0.25">
      <c r="A95" s="36"/>
      <c r="B95" s="19" t="s">
        <v>1</v>
      </c>
      <c r="C95" s="17">
        <v>4</v>
      </c>
      <c r="D95" s="17">
        <v>5</v>
      </c>
      <c r="E95" s="17">
        <v>11</v>
      </c>
      <c r="F95" s="17">
        <v>7</v>
      </c>
      <c r="G95" s="17">
        <v>11</v>
      </c>
      <c r="H95" s="17">
        <v>6</v>
      </c>
      <c r="I95" s="17">
        <v>24</v>
      </c>
      <c r="J95" s="17">
        <v>2</v>
      </c>
      <c r="K95" s="17">
        <v>3</v>
      </c>
      <c r="L95" s="17">
        <v>17</v>
      </c>
      <c r="M95" s="17">
        <v>13</v>
      </c>
      <c r="N95" s="17">
        <v>11</v>
      </c>
      <c r="O95" s="3">
        <f t="shared" ref="O95:O96" si="10">SUM(C95:N95)</f>
        <v>114</v>
      </c>
      <c r="P95" s="12"/>
      <c r="Q95" s="42"/>
    </row>
    <row r="96" spans="1:17" x14ac:dyDescent="0.25">
      <c r="A96" s="37"/>
      <c r="B96" s="23" t="s">
        <v>3</v>
      </c>
      <c r="C96" s="24">
        <v>154</v>
      </c>
      <c r="D96" s="24">
        <v>99</v>
      </c>
      <c r="E96" s="24">
        <v>71</v>
      </c>
      <c r="F96" s="24">
        <v>56</v>
      </c>
      <c r="G96" s="24">
        <v>79</v>
      </c>
      <c r="H96" s="24">
        <v>131</v>
      </c>
      <c r="I96" s="24">
        <v>72</v>
      </c>
      <c r="J96" s="24">
        <v>40</v>
      </c>
      <c r="K96" s="24">
        <v>11</v>
      </c>
      <c r="L96" s="24">
        <v>25</v>
      </c>
      <c r="M96" s="24">
        <v>8</v>
      </c>
      <c r="N96" s="24">
        <v>4</v>
      </c>
      <c r="O96" s="25">
        <f t="shared" si="10"/>
        <v>750</v>
      </c>
      <c r="P96" s="12"/>
      <c r="Q96" s="42"/>
    </row>
    <row r="97" spans="1:17" x14ac:dyDescent="0.25">
      <c r="A97" s="35" t="s">
        <v>60</v>
      </c>
      <c r="B97" s="20" t="s">
        <v>2</v>
      </c>
      <c r="C97" s="21">
        <v>188</v>
      </c>
      <c r="D97" s="21">
        <v>196</v>
      </c>
      <c r="E97" s="21">
        <v>246</v>
      </c>
      <c r="F97" s="21">
        <v>276</v>
      </c>
      <c r="G97" s="21">
        <v>176</v>
      </c>
      <c r="H97" s="21">
        <v>178</v>
      </c>
      <c r="I97" s="21">
        <v>134</v>
      </c>
      <c r="J97" s="21">
        <v>172</v>
      </c>
      <c r="K97" s="21">
        <v>288</v>
      </c>
      <c r="L97" s="21">
        <v>268</v>
      </c>
      <c r="M97" s="21">
        <v>230</v>
      </c>
      <c r="N97" s="21">
        <v>148</v>
      </c>
      <c r="O97" s="22">
        <f>SUM(C97:N97)</f>
        <v>2500</v>
      </c>
      <c r="P97" s="12"/>
      <c r="Q97" s="41"/>
    </row>
    <row r="98" spans="1:17" x14ac:dyDescent="0.25">
      <c r="A98" s="36"/>
      <c r="B98" s="19" t="s">
        <v>1</v>
      </c>
      <c r="C98" s="17">
        <v>932</v>
      </c>
      <c r="D98" s="17">
        <v>1167</v>
      </c>
      <c r="E98" s="17">
        <v>1265</v>
      </c>
      <c r="F98" s="17">
        <v>1547</v>
      </c>
      <c r="G98" s="17">
        <v>951</v>
      </c>
      <c r="H98" s="17">
        <v>371</v>
      </c>
      <c r="I98" s="17">
        <v>385</v>
      </c>
      <c r="J98" s="17">
        <v>444</v>
      </c>
      <c r="K98" s="17">
        <v>854</v>
      </c>
      <c r="L98" s="17">
        <v>1263</v>
      </c>
      <c r="M98" s="17">
        <v>1233</v>
      </c>
      <c r="N98" s="17">
        <v>1041</v>
      </c>
      <c r="O98" s="3">
        <f t="shared" ref="O98:O99" si="11">SUM(C98:N98)</f>
        <v>11453</v>
      </c>
      <c r="P98" s="12"/>
      <c r="Q98" s="42"/>
    </row>
    <row r="99" spans="1:17" x14ac:dyDescent="0.25">
      <c r="A99" s="37"/>
      <c r="B99" s="23" t="s">
        <v>3</v>
      </c>
      <c r="C99" s="24">
        <v>331</v>
      </c>
      <c r="D99" s="24">
        <v>337</v>
      </c>
      <c r="E99" s="24">
        <v>276</v>
      </c>
      <c r="F99" s="24">
        <v>317</v>
      </c>
      <c r="G99" s="24">
        <v>360</v>
      </c>
      <c r="H99" s="24">
        <v>240</v>
      </c>
      <c r="I99" s="24">
        <v>271</v>
      </c>
      <c r="J99" s="24">
        <v>217</v>
      </c>
      <c r="K99" s="24">
        <v>246</v>
      </c>
      <c r="L99" s="24">
        <v>385</v>
      </c>
      <c r="M99" s="24">
        <v>370</v>
      </c>
      <c r="N99" s="24">
        <v>340</v>
      </c>
      <c r="O99" s="25">
        <f t="shared" si="11"/>
        <v>3690</v>
      </c>
      <c r="P99" s="12"/>
      <c r="Q99" s="42"/>
    </row>
    <row r="100" spans="1:17" x14ac:dyDescent="0.25">
      <c r="A100" s="35" t="s">
        <v>61</v>
      </c>
      <c r="B100" s="20" t="s">
        <v>2</v>
      </c>
      <c r="C100" s="21">
        <v>41</v>
      </c>
      <c r="D100" s="21">
        <v>15</v>
      </c>
      <c r="E100" s="21">
        <v>18</v>
      </c>
      <c r="F100" s="21">
        <v>42</v>
      </c>
      <c r="G100" s="21">
        <v>20</v>
      </c>
      <c r="H100" s="21">
        <v>17</v>
      </c>
      <c r="I100" s="21">
        <v>15</v>
      </c>
      <c r="J100" s="21">
        <v>31</v>
      </c>
      <c r="K100" s="21">
        <v>6</v>
      </c>
      <c r="L100" s="21">
        <v>19</v>
      </c>
      <c r="M100" s="21">
        <v>28</v>
      </c>
      <c r="N100" s="21">
        <v>12</v>
      </c>
      <c r="O100" s="22">
        <f>SUM(C100:N100)</f>
        <v>264</v>
      </c>
      <c r="P100" s="12"/>
      <c r="Q100" s="41"/>
    </row>
    <row r="101" spans="1:17" x14ac:dyDescent="0.25">
      <c r="A101" s="36"/>
      <c r="B101" s="19" t="s">
        <v>1</v>
      </c>
      <c r="C101" s="17">
        <v>35</v>
      </c>
      <c r="D101" s="17">
        <v>23</v>
      </c>
      <c r="E101" s="17">
        <v>43</v>
      </c>
      <c r="F101" s="17">
        <v>54</v>
      </c>
      <c r="G101" s="17">
        <v>27</v>
      </c>
      <c r="H101" s="17">
        <v>22</v>
      </c>
      <c r="I101" s="17">
        <v>22</v>
      </c>
      <c r="J101" s="17">
        <v>38</v>
      </c>
      <c r="K101" s="17">
        <v>19</v>
      </c>
      <c r="L101" s="17">
        <v>27</v>
      </c>
      <c r="M101" s="17">
        <v>40</v>
      </c>
      <c r="N101" s="17">
        <v>37</v>
      </c>
      <c r="O101" s="3">
        <f t="shared" ref="O101:O102" si="12">SUM(C101:N101)</f>
        <v>387</v>
      </c>
      <c r="P101" s="12"/>
      <c r="Q101" s="42"/>
    </row>
    <row r="102" spans="1:17" x14ac:dyDescent="0.25">
      <c r="A102" s="37"/>
      <c r="B102" s="23" t="s">
        <v>3</v>
      </c>
      <c r="C102" s="24">
        <v>75</v>
      </c>
      <c r="D102" s="24">
        <v>78</v>
      </c>
      <c r="E102" s="24">
        <v>123</v>
      </c>
      <c r="F102" s="24">
        <v>607</v>
      </c>
      <c r="G102" s="24">
        <v>129</v>
      </c>
      <c r="H102" s="24">
        <v>54</v>
      </c>
      <c r="I102" s="24">
        <v>84</v>
      </c>
      <c r="J102" s="24">
        <v>68</v>
      </c>
      <c r="K102" s="24">
        <v>95</v>
      </c>
      <c r="L102" s="24">
        <v>75</v>
      </c>
      <c r="M102" s="24">
        <v>93</v>
      </c>
      <c r="N102" s="24">
        <v>64</v>
      </c>
      <c r="O102" s="25">
        <f t="shared" si="12"/>
        <v>1545</v>
      </c>
      <c r="P102" s="12"/>
      <c r="Q102" s="42"/>
    </row>
    <row r="103" spans="1:17" x14ac:dyDescent="0.25">
      <c r="A103" s="35" t="s">
        <v>62</v>
      </c>
      <c r="B103" s="20" t="s">
        <v>2</v>
      </c>
      <c r="C103" s="21">
        <v>164</v>
      </c>
      <c r="D103" s="21">
        <v>159</v>
      </c>
      <c r="E103" s="21">
        <v>180</v>
      </c>
      <c r="F103" s="21">
        <v>146</v>
      </c>
      <c r="G103" s="21">
        <v>70</v>
      </c>
      <c r="H103" s="21">
        <v>55</v>
      </c>
      <c r="I103" s="21">
        <v>48</v>
      </c>
      <c r="J103" s="21">
        <v>88</v>
      </c>
      <c r="K103" s="21">
        <v>62</v>
      </c>
      <c r="L103" s="21">
        <v>76</v>
      </c>
      <c r="M103" s="21">
        <v>70</v>
      </c>
      <c r="N103" s="21">
        <v>64</v>
      </c>
      <c r="O103" s="22">
        <f>SUM(C103:N103)</f>
        <v>1182</v>
      </c>
      <c r="P103" s="12"/>
      <c r="Q103" s="41"/>
    </row>
    <row r="104" spans="1:17" x14ac:dyDescent="0.25">
      <c r="A104" s="36"/>
      <c r="B104" s="19" t="s">
        <v>1</v>
      </c>
      <c r="C104" s="17">
        <v>856</v>
      </c>
      <c r="D104" s="17">
        <v>712</v>
      </c>
      <c r="E104" s="17">
        <v>873</v>
      </c>
      <c r="F104" s="17">
        <v>676</v>
      </c>
      <c r="G104" s="17">
        <v>539</v>
      </c>
      <c r="H104" s="17">
        <v>238</v>
      </c>
      <c r="I104" s="17">
        <v>146</v>
      </c>
      <c r="J104" s="17">
        <v>339</v>
      </c>
      <c r="K104" s="17">
        <v>295</v>
      </c>
      <c r="L104" s="17">
        <v>469</v>
      </c>
      <c r="M104" s="17">
        <v>291</v>
      </c>
      <c r="N104" s="17">
        <v>357</v>
      </c>
      <c r="O104" s="3">
        <f t="shared" ref="O104:O105" si="13">SUM(C104:N104)</f>
        <v>5791</v>
      </c>
      <c r="P104" s="12"/>
      <c r="Q104" s="42"/>
    </row>
    <row r="105" spans="1:17" x14ac:dyDescent="0.25">
      <c r="A105" s="37"/>
      <c r="B105" s="23" t="s">
        <v>3</v>
      </c>
      <c r="C105" s="24">
        <v>1146</v>
      </c>
      <c r="D105" s="24">
        <v>851</v>
      </c>
      <c r="E105" s="24">
        <v>853</v>
      </c>
      <c r="F105" s="24">
        <v>742</v>
      </c>
      <c r="G105" s="24">
        <v>1057</v>
      </c>
      <c r="H105" s="24">
        <v>674</v>
      </c>
      <c r="I105" s="24">
        <v>629</v>
      </c>
      <c r="J105" s="24">
        <v>1103</v>
      </c>
      <c r="K105" s="24">
        <v>708</v>
      </c>
      <c r="L105" s="24">
        <v>738</v>
      </c>
      <c r="M105" s="24">
        <v>872</v>
      </c>
      <c r="N105" s="24">
        <v>1049</v>
      </c>
      <c r="O105" s="25">
        <f t="shared" si="13"/>
        <v>10422</v>
      </c>
      <c r="P105" s="12"/>
      <c r="Q105" s="42"/>
    </row>
    <row r="106" spans="1:17" x14ac:dyDescent="0.25">
      <c r="A106" s="35" t="s">
        <v>63</v>
      </c>
      <c r="B106" s="20" t="s">
        <v>2</v>
      </c>
      <c r="C106" s="21">
        <v>30</v>
      </c>
      <c r="D106" s="21">
        <v>55</v>
      </c>
      <c r="E106" s="21">
        <v>75</v>
      </c>
      <c r="F106" s="21">
        <v>72</v>
      </c>
      <c r="G106" s="21">
        <v>48</v>
      </c>
      <c r="H106" s="21">
        <v>31</v>
      </c>
      <c r="I106" s="21">
        <v>56</v>
      </c>
      <c r="J106" s="21">
        <v>34</v>
      </c>
      <c r="K106" s="21">
        <v>40</v>
      </c>
      <c r="L106" s="21">
        <v>33</v>
      </c>
      <c r="M106" s="21">
        <v>30</v>
      </c>
      <c r="N106" s="21">
        <v>39</v>
      </c>
      <c r="O106" s="22">
        <f>SUM(C106:N106)</f>
        <v>543</v>
      </c>
      <c r="P106" s="12"/>
      <c r="Q106" s="41"/>
    </row>
    <row r="107" spans="1:17" x14ac:dyDescent="0.25">
      <c r="A107" s="36"/>
      <c r="B107" s="19" t="s">
        <v>1</v>
      </c>
      <c r="C107" s="17">
        <v>215</v>
      </c>
      <c r="D107" s="17">
        <v>253</v>
      </c>
      <c r="E107" s="17">
        <v>325</v>
      </c>
      <c r="F107" s="17">
        <v>354</v>
      </c>
      <c r="G107" s="17">
        <v>315</v>
      </c>
      <c r="H107" s="17">
        <v>118</v>
      </c>
      <c r="I107" s="17">
        <v>132</v>
      </c>
      <c r="J107" s="17">
        <v>116</v>
      </c>
      <c r="K107" s="17">
        <v>115</v>
      </c>
      <c r="L107" s="17">
        <v>246</v>
      </c>
      <c r="M107" s="17">
        <v>303</v>
      </c>
      <c r="N107" s="17">
        <v>211</v>
      </c>
      <c r="O107" s="3">
        <f t="shared" ref="O107:O108" si="14">SUM(C107:N107)</f>
        <v>2703</v>
      </c>
      <c r="P107" s="12"/>
      <c r="Q107" s="42"/>
    </row>
    <row r="108" spans="1:17" x14ac:dyDescent="0.25">
      <c r="A108" s="37"/>
      <c r="B108" s="23" t="s">
        <v>3</v>
      </c>
      <c r="C108" s="24">
        <v>178</v>
      </c>
      <c r="D108" s="24">
        <v>337</v>
      </c>
      <c r="E108" s="24">
        <v>352</v>
      </c>
      <c r="F108" s="24">
        <v>353</v>
      </c>
      <c r="G108" s="24">
        <v>409</v>
      </c>
      <c r="H108" s="24">
        <v>223</v>
      </c>
      <c r="I108" s="24">
        <v>216</v>
      </c>
      <c r="J108" s="24">
        <v>183</v>
      </c>
      <c r="K108" s="24">
        <v>249</v>
      </c>
      <c r="L108" s="24">
        <v>306</v>
      </c>
      <c r="M108" s="24">
        <v>239</v>
      </c>
      <c r="N108" s="24">
        <v>252</v>
      </c>
      <c r="O108" s="25">
        <f t="shared" si="14"/>
        <v>3297</v>
      </c>
      <c r="P108" s="12"/>
      <c r="Q108" s="42"/>
    </row>
    <row r="109" spans="1:17" x14ac:dyDescent="0.25">
      <c r="A109" s="35" t="s">
        <v>64</v>
      </c>
      <c r="B109" s="20" t="s">
        <v>2</v>
      </c>
      <c r="C109" s="21">
        <v>48</v>
      </c>
      <c r="D109" s="21">
        <v>48</v>
      </c>
      <c r="E109" s="21">
        <v>41</v>
      </c>
      <c r="F109" s="21">
        <v>52</v>
      </c>
      <c r="G109" s="21">
        <v>41</v>
      </c>
      <c r="H109" s="21">
        <v>21</v>
      </c>
      <c r="I109" s="21">
        <v>17</v>
      </c>
      <c r="J109" s="21">
        <v>23</v>
      </c>
      <c r="K109" s="21">
        <v>19</v>
      </c>
      <c r="L109" s="21">
        <v>28</v>
      </c>
      <c r="M109" s="21">
        <v>25</v>
      </c>
      <c r="N109" s="21">
        <v>25</v>
      </c>
      <c r="O109" s="22">
        <f>SUM(C109:N109)</f>
        <v>388</v>
      </c>
      <c r="P109" s="12"/>
      <c r="Q109" s="41"/>
    </row>
    <row r="110" spans="1:17" x14ac:dyDescent="0.25">
      <c r="A110" s="36"/>
      <c r="B110" s="19" t="s">
        <v>1</v>
      </c>
      <c r="C110" s="17">
        <v>204</v>
      </c>
      <c r="D110" s="17">
        <v>351</v>
      </c>
      <c r="E110" s="17">
        <v>368</v>
      </c>
      <c r="F110" s="17">
        <v>413</v>
      </c>
      <c r="G110" s="17">
        <v>400</v>
      </c>
      <c r="H110" s="17">
        <v>199</v>
      </c>
      <c r="I110" s="17">
        <v>215</v>
      </c>
      <c r="J110" s="17">
        <v>230</v>
      </c>
      <c r="K110" s="17">
        <v>345</v>
      </c>
      <c r="L110" s="17">
        <v>448</v>
      </c>
      <c r="M110" s="17">
        <v>418</v>
      </c>
      <c r="N110" s="17">
        <v>362</v>
      </c>
      <c r="O110" s="3">
        <f t="shared" ref="O110:O111" si="15">SUM(C110:N110)</f>
        <v>3953</v>
      </c>
      <c r="P110" s="12"/>
      <c r="Q110" s="42"/>
    </row>
    <row r="111" spans="1:17" x14ac:dyDescent="0.25">
      <c r="A111" s="37"/>
      <c r="B111" s="23" t="s">
        <v>3</v>
      </c>
      <c r="C111" s="24">
        <v>82</v>
      </c>
      <c r="D111" s="24">
        <v>217</v>
      </c>
      <c r="E111" s="24">
        <v>272</v>
      </c>
      <c r="F111" s="24">
        <v>236</v>
      </c>
      <c r="G111" s="24">
        <v>298</v>
      </c>
      <c r="H111" s="24">
        <v>225</v>
      </c>
      <c r="I111" s="24">
        <v>156</v>
      </c>
      <c r="J111" s="24">
        <v>112</v>
      </c>
      <c r="K111" s="24">
        <v>119</v>
      </c>
      <c r="L111" s="24">
        <v>148</v>
      </c>
      <c r="M111" s="24">
        <v>151</v>
      </c>
      <c r="N111" s="24">
        <v>157</v>
      </c>
      <c r="O111" s="25">
        <f t="shared" si="15"/>
        <v>2173</v>
      </c>
      <c r="P111" s="12"/>
      <c r="Q111" s="42"/>
    </row>
    <row r="112" spans="1:17" x14ac:dyDescent="0.25">
      <c r="A112" s="35" t="s">
        <v>65</v>
      </c>
      <c r="B112" s="20" t="s">
        <v>2</v>
      </c>
      <c r="C112" s="21">
        <v>16</v>
      </c>
      <c r="D112" s="21">
        <v>15</v>
      </c>
      <c r="E112" s="21">
        <v>15</v>
      </c>
      <c r="F112" s="21">
        <v>25</v>
      </c>
      <c r="G112" s="21">
        <v>28</v>
      </c>
      <c r="H112" s="21">
        <v>21</v>
      </c>
      <c r="I112" s="21">
        <v>22</v>
      </c>
      <c r="J112" s="21">
        <v>17</v>
      </c>
      <c r="K112" s="21">
        <v>36</v>
      </c>
      <c r="L112" s="21">
        <v>45</v>
      </c>
      <c r="M112" s="21">
        <v>37</v>
      </c>
      <c r="N112" s="21">
        <v>25</v>
      </c>
      <c r="O112" s="22">
        <f>SUM(C112:N112)</f>
        <v>302</v>
      </c>
      <c r="Q112" s="41"/>
    </row>
    <row r="113" spans="1:17" x14ac:dyDescent="0.25">
      <c r="A113" s="36"/>
      <c r="B113" s="19" t="s">
        <v>1</v>
      </c>
      <c r="C113" s="17">
        <v>7</v>
      </c>
      <c r="D113" s="17">
        <v>11</v>
      </c>
      <c r="E113" s="17">
        <v>11</v>
      </c>
      <c r="F113" s="17">
        <v>16</v>
      </c>
      <c r="G113" s="17">
        <v>4</v>
      </c>
      <c r="H113" s="17">
        <v>2</v>
      </c>
      <c r="I113" s="17">
        <v>13</v>
      </c>
      <c r="J113" s="17">
        <v>13</v>
      </c>
      <c r="K113" s="17">
        <v>17</v>
      </c>
      <c r="L113" s="17">
        <v>2</v>
      </c>
      <c r="M113" s="17">
        <v>10</v>
      </c>
      <c r="N113" s="17">
        <v>10</v>
      </c>
      <c r="O113" s="3">
        <f t="shared" ref="O113:O114" si="16">SUM(C113:N113)</f>
        <v>116</v>
      </c>
      <c r="Q113" s="42"/>
    </row>
    <row r="114" spans="1:17" x14ac:dyDescent="0.25">
      <c r="A114" s="37"/>
      <c r="B114" s="23" t="s">
        <v>3</v>
      </c>
      <c r="C114" s="24">
        <v>112</v>
      </c>
      <c r="D114" s="24">
        <v>74</v>
      </c>
      <c r="E114" s="24">
        <v>76</v>
      </c>
      <c r="F114" s="24">
        <v>59</v>
      </c>
      <c r="G114" s="24">
        <v>153</v>
      </c>
      <c r="H114" s="24">
        <v>74</v>
      </c>
      <c r="I114" s="24">
        <v>56</v>
      </c>
      <c r="J114" s="24">
        <v>102</v>
      </c>
      <c r="K114" s="24">
        <v>65</v>
      </c>
      <c r="L114" s="24">
        <v>89</v>
      </c>
      <c r="M114" s="24">
        <v>93</v>
      </c>
      <c r="N114" s="24">
        <v>73</v>
      </c>
      <c r="O114" s="25">
        <f t="shared" si="16"/>
        <v>1026</v>
      </c>
      <c r="Q114" s="42"/>
    </row>
    <row r="115" spans="1:17" x14ac:dyDescent="0.25">
      <c r="A115" s="35" t="s">
        <v>66</v>
      </c>
      <c r="B115" s="20" t="s">
        <v>2</v>
      </c>
      <c r="C115" s="21">
        <v>17</v>
      </c>
      <c r="D115" s="21">
        <v>21</v>
      </c>
      <c r="E115" s="21">
        <v>13</v>
      </c>
      <c r="F115" s="21">
        <v>22</v>
      </c>
      <c r="G115" s="21">
        <v>22</v>
      </c>
      <c r="H115" s="21">
        <v>11</v>
      </c>
      <c r="I115" s="21">
        <v>9</v>
      </c>
      <c r="J115" s="21">
        <v>12</v>
      </c>
      <c r="K115" s="21">
        <v>16</v>
      </c>
      <c r="L115" s="21">
        <v>12</v>
      </c>
      <c r="M115" s="21">
        <v>28</v>
      </c>
      <c r="N115" s="21">
        <v>16</v>
      </c>
      <c r="O115" s="22">
        <f>SUM(C115:N115)</f>
        <v>199</v>
      </c>
      <c r="Q115" s="41"/>
    </row>
    <row r="116" spans="1:17" x14ac:dyDescent="0.25">
      <c r="A116" s="36"/>
      <c r="B116" s="19" t="s">
        <v>1</v>
      </c>
      <c r="C116" s="17">
        <v>105</v>
      </c>
      <c r="D116" s="17">
        <v>102</v>
      </c>
      <c r="E116" s="17">
        <v>140</v>
      </c>
      <c r="F116" s="17">
        <v>73</v>
      </c>
      <c r="G116" s="17">
        <v>46</v>
      </c>
      <c r="H116" s="17">
        <v>56</v>
      </c>
      <c r="I116" s="17">
        <v>75</v>
      </c>
      <c r="J116" s="17">
        <v>38</v>
      </c>
      <c r="K116" s="17">
        <v>50</v>
      </c>
      <c r="L116" s="17">
        <v>106</v>
      </c>
      <c r="M116" s="17">
        <v>186</v>
      </c>
      <c r="N116" s="17">
        <v>94</v>
      </c>
      <c r="O116" s="3">
        <f t="shared" ref="O116:O117" si="17">SUM(C116:N116)</f>
        <v>1071</v>
      </c>
      <c r="Q116" s="42"/>
    </row>
    <row r="117" spans="1:17" x14ac:dyDescent="0.25">
      <c r="A117" s="37"/>
      <c r="B117" s="23" t="s">
        <v>3</v>
      </c>
      <c r="C117" s="24">
        <v>171</v>
      </c>
      <c r="D117" s="24">
        <v>263</v>
      </c>
      <c r="E117" s="24">
        <v>276</v>
      </c>
      <c r="F117" s="24">
        <v>180</v>
      </c>
      <c r="G117" s="24">
        <v>197</v>
      </c>
      <c r="H117" s="24">
        <v>166</v>
      </c>
      <c r="I117" s="24">
        <v>251</v>
      </c>
      <c r="J117" s="24">
        <v>123</v>
      </c>
      <c r="K117" s="24">
        <v>145</v>
      </c>
      <c r="L117" s="24">
        <v>154</v>
      </c>
      <c r="M117" s="24">
        <v>177</v>
      </c>
      <c r="N117" s="24">
        <v>209</v>
      </c>
      <c r="O117" s="25">
        <f t="shared" si="17"/>
        <v>2312</v>
      </c>
      <c r="Q117" s="42"/>
    </row>
    <row r="118" spans="1:17" x14ac:dyDescent="0.25">
      <c r="A118" s="35" t="s">
        <v>69</v>
      </c>
      <c r="B118" s="20" t="s">
        <v>2</v>
      </c>
      <c r="C118" s="21">
        <v>182</v>
      </c>
      <c r="D118" s="21">
        <v>131</v>
      </c>
      <c r="E118" s="21">
        <v>188</v>
      </c>
      <c r="F118" s="21">
        <v>192</v>
      </c>
      <c r="G118" s="21">
        <v>157</v>
      </c>
      <c r="H118" s="21">
        <v>107</v>
      </c>
      <c r="I118" s="21">
        <v>115</v>
      </c>
      <c r="J118" s="21">
        <v>108</v>
      </c>
      <c r="K118" s="21">
        <v>173</v>
      </c>
      <c r="L118" s="21">
        <v>190</v>
      </c>
      <c r="M118" s="21">
        <v>211</v>
      </c>
      <c r="N118" s="21">
        <v>146</v>
      </c>
      <c r="O118" s="22">
        <f>SUM(C118:N118)</f>
        <v>1900</v>
      </c>
      <c r="Q118" s="41"/>
    </row>
    <row r="119" spans="1:17" x14ac:dyDescent="0.25">
      <c r="A119" s="36"/>
      <c r="B119" s="19" t="s">
        <v>1</v>
      </c>
      <c r="C119" s="17">
        <v>66</v>
      </c>
      <c r="D119" s="17">
        <v>62</v>
      </c>
      <c r="E119" s="17">
        <v>107</v>
      </c>
      <c r="F119" s="17">
        <v>67</v>
      </c>
      <c r="G119" s="17">
        <v>48</v>
      </c>
      <c r="H119" s="17">
        <v>93</v>
      </c>
      <c r="I119" s="17">
        <v>62</v>
      </c>
      <c r="J119" s="17">
        <v>83</v>
      </c>
      <c r="K119" s="17">
        <v>117</v>
      </c>
      <c r="L119" s="17">
        <v>145</v>
      </c>
      <c r="M119" s="17">
        <v>201</v>
      </c>
      <c r="N119" s="17">
        <v>88</v>
      </c>
      <c r="O119" s="3">
        <f t="shared" ref="O119:O120" si="18">SUM(C119:N119)</f>
        <v>1139</v>
      </c>
      <c r="Q119" s="42"/>
    </row>
    <row r="120" spans="1:17" x14ac:dyDescent="0.25">
      <c r="A120" s="37"/>
      <c r="B120" s="23" t="s">
        <v>3</v>
      </c>
      <c r="C120" s="24">
        <v>76</v>
      </c>
      <c r="D120" s="24">
        <v>94</v>
      </c>
      <c r="E120" s="24">
        <v>63</v>
      </c>
      <c r="F120" s="24">
        <v>226</v>
      </c>
      <c r="G120" s="24">
        <v>147</v>
      </c>
      <c r="H120" s="24">
        <v>119</v>
      </c>
      <c r="I120" s="24">
        <v>153</v>
      </c>
      <c r="J120" s="24">
        <v>160</v>
      </c>
      <c r="K120" s="24">
        <v>100</v>
      </c>
      <c r="L120" s="24">
        <v>233</v>
      </c>
      <c r="M120" s="24">
        <v>195</v>
      </c>
      <c r="N120" s="24">
        <v>186</v>
      </c>
      <c r="O120" s="25">
        <f t="shared" si="18"/>
        <v>1752</v>
      </c>
      <c r="Q120" s="42"/>
    </row>
    <row r="121" spans="1:17" x14ac:dyDescent="0.25">
      <c r="A121" s="35" t="s">
        <v>68</v>
      </c>
      <c r="B121" s="20" t="s">
        <v>2</v>
      </c>
      <c r="C121" s="21">
        <v>40</v>
      </c>
      <c r="D121" s="21">
        <v>44</v>
      </c>
      <c r="E121" s="21">
        <v>53</v>
      </c>
      <c r="F121" s="21">
        <v>46</v>
      </c>
      <c r="G121" s="21">
        <v>43</v>
      </c>
      <c r="H121" s="21">
        <v>76</v>
      </c>
      <c r="I121" s="21">
        <v>73</v>
      </c>
      <c r="J121" s="21">
        <v>49</v>
      </c>
      <c r="K121" s="21">
        <v>30</v>
      </c>
      <c r="L121" s="21">
        <v>22</v>
      </c>
      <c r="M121" s="21">
        <v>42</v>
      </c>
      <c r="N121" s="21">
        <v>12</v>
      </c>
      <c r="O121" s="22">
        <f>SUM(C121:N121)</f>
        <v>530</v>
      </c>
      <c r="Q121" s="41"/>
    </row>
    <row r="122" spans="1:17" x14ac:dyDescent="0.25">
      <c r="A122" s="36"/>
      <c r="B122" s="19" t="s">
        <v>1</v>
      </c>
      <c r="C122" s="17">
        <v>102</v>
      </c>
      <c r="D122" s="17">
        <v>127</v>
      </c>
      <c r="E122" s="17">
        <v>124</v>
      </c>
      <c r="F122" s="17">
        <v>167</v>
      </c>
      <c r="G122" s="17">
        <v>105</v>
      </c>
      <c r="H122" s="17">
        <v>72</v>
      </c>
      <c r="I122" s="17">
        <v>57</v>
      </c>
      <c r="J122" s="17">
        <v>50</v>
      </c>
      <c r="K122" s="17">
        <v>79</v>
      </c>
      <c r="L122" s="17">
        <v>129</v>
      </c>
      <c r="M122" s="17">
        <v>97</v>
      </c>
      <c r="N122" s="17">
        <v>68</v>
      </c>
      <c r="O122" s="3">
        <f t="shared" ref="O122:O123" si="19">SUM(C122:N122)</f>
        <v>1177</v>
      </c>
      <c r="Q122" s="42"/>
    </row>
    <row r="123" spans="1:17" x14ac:dyDescent="0.25">
      <c r="A123" s="37"/>
      <c r="B123" s="23" t="s">
        <v>3</v>
      </c>
      <c r="C123" s="24">
        <v>195</v>
      </c>
      <c r="D123" s="24">
        <v>187</v>
      </c>
      <c r="E123" s="24">
        <v>166</v>
      </c>
      <c r="F123" s="24">
        <v>162</v>
      </c>
      <c r="G123" s="24">
        <v>205</v>
      </c>
      <c r="H123" s="24">
        <v>186</v>
      </c>
      <c r="I123" s="24">
        <v>182</v>
      </c>
      <c r="J123" s="24">
        <v>121</v>
      </c>
      <c r="K123" s="24">
        <v>74</v>
      </c>
      <c r="L123" s="24">
        <v>68</v>
      </c>
      <c r="M123" s="24">
        <v>51</v>
      </c>
      <c r="N123" s="24">
        <v>94</v>
      </c>
      <c r="O123" s="25">
        <f t="shared" si="19"/>
        <v>1691</v>
      </c>
      <c r="Q123" s="42"/>
    </row>
    <row r="124" spans="1:17" x14ac:dyDescent="0.25">
      <c r="A124" s="35" t="s">
        <v>70</v>
      </c>
      <c r="B124" s="20" t="s">
        <v>2</v>
      </c>
      <c r="C124" s="21">
        <v>14</v>
      </c>
      <c r="D124" s="21">
        <v>35</v>
      </c>
      <c r="E124" s="21">
        <v>38</v>
      </c>
      <c r="F124" s="21">
        <v>36</v>
      </c>
      <c r="G124" s="21">
        <v>37</v>
      </c>
      <c r="H124" s="21">
        <v>19</v>
      </c>
      <c r="I124" s="21">
        <v>20</v>
      </c>
      <c r="J124" s="21">
        <v>20</v>
      </c>
      <c r="K124" s="21">
        <v>17</v>
      </c>
      <c r="L124" s="21">
        <v>14</v>
      </c>
      <c r="M124" s="21">
        <v>12</v>
      </c>
      <c r="N124" s="21">
        <v>15</v>
      </c>
      <c r="O124" s="22">
        <f>SUM(C124:N124)</f>
        <v>277</v>
      </c>
      <c r="Q124" s="41"/>
    </row>
    <row r="125" spans="1:17" x14ac:dyDescent="0.25">
      <c r="A125" s="36"/>
      <c r="B125" s="19" t="s">
        <v>1</v>
      </c>
      <c r="C125" s="17">
        <v>14</v>
      </c>
      <c r="D125" s="17">
        <v>22</v>
      </c>
      <c r="E125" s="17">
        <v>36</v>
      </c>
      <c r="F125" s="17">
        <v>32</v>
      </c>
      <c r="G125" s="17">
        <v>19</v>
      </c>
      <c r="H125" s="17">
        <v>15</v>
      </c>
      <c r="I125" s="17">
        <v>8</v>
      </c>
      <c r="J125" s="17">
        <v>19</v>
      </c>
      <c r="K125" s="17">
        <v>11</v>
      </c>
      <c r="L125" s="17">
        <v>33</v>
      </c>
      <c r="M125" s="17">
        <v>19</v>
      </c>
      <c r="N125" s="17">
        <v>33</v>
      </c>
      <c r="O125" s="3">
        <f t="shared" ref="O125:O126" si="20">SUM(C125:N125)</f>
        <v>261</v>
      </c>
      <c r="Q125" s="42"/>
    </row>
    <row r="126" spans="1:17" x14ac:dyDescent="0.25">
      <c r="A126" s="37"/>
      <c r="B126" s="23" t="s">
        <v>3</v>
      </c>
      <c r="C126" s="24">
        <v>57</v>
      </c>
      <c r="D126" s="24">
        <v>93</v>
      </c>
      <c r="E126" s="24">
        <v>80</v>
      </c>
      <c r="F126" s="24">
        <v>101</v>
      </c>
      <c r="G126" s="24">
        <v>131</v>
      </c>
      <c r="H126" s="24">
        <v>69</v>
      </c>
      <c r="I126" s="24">
        <v>119</v>
      </c>
      <c r="J126" s="24">
        <v>158</v>
      </c>
      <c r="K126" s="24">
        <v>78</v>
      </c>
      <c r="L126" s="24">
        <v>74</v>
      </c>
      <c r="M126" s="24">
        <v>86</v>
      </c>
      <c r="N126" s="24">
        <v>167</v>
      </c>
      <c r="O126" s="25">
        <f t="shared" si="20"/>
        <v>1213</v>
      </c>
      <c r="Q126" s="42"/>
    </row>
    <row r="127" spans="1:17" x14ac:dyDescent="0.25">
      <c r="A127" s="35" t="s">
        <v>71</v>
      </c>
      <c r="B127" s="20" t="s">
        <v>2</v>
      </c>
      <c r="C127" s="21">
        <v>24</v>
      </c>
      <c r="D127" s="21">
        <v>22</v>
      </c>
      <c r="E127" s="21">
        <v>34</v>
      </c>
      <c r="F127" s="21">
        <v>28</v>
      </c>
      <c r="G127" s="21">
        <v>22</v>
      </c>
      <c r="H127" s="21">
        <v>17</v>
      </c>
      <c r="I127" s="21">
        <v>15</v>
      </c>
      <c r="J127" s="21">
        <v>24</v>
      </c>
      <c r="K127" s="21">
        <v>9</v>
      </c>
      <c r="L127" s="21">
        <v>26</v>
      </c>
      <c r="M127" s="21">
        <v>30</v>
      </c>
      <c r="N127" s="21">
        <v>26</v>
      </c>
      <c r="O127" s="22">
        <f>SUM(C127:N127)</f>
        <v>277</v>
      </c>
      <c r="Q127" s="41"/>
    </row>
    <row r="128" spans="1:17" x14ac:dyDescent="0.25">
      <c r="A128" s="36"/>
      <c r="B128" s="19" t="s">
        <v>1</v>
      </c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3">
        <f t="shared" ref="O128:O129" si="21">SUM(C128:N128)</f>
        <v>0</v>
      </c>
      <c r="Q128" s="42"/>
    </row>
    <row r="129" spans="1:17" x14ac:dyDescent="0.25">
      <c r="A129" s="37"/>
      <c r="B129" s="23" t="s">
        <v>3</v>
      </c>
      <c r="C129" s="24">
        <v>45</v>
      </c>
      <c r="D129" s="24">
        <v>52</v>
      </c>
      <c r="E129" s="24">
        <v>152</v>
      </c>
      <c r="F129" s="24">
        <v>104</v>
      </c>
      <c r="G129" s="24">
        <v>92</v>
      </c>
      <c r="H129" s="24">
        <v>134</v>
      </c>
      <c r="I129" s="24">
        <v>148</v>
      </c>
      <c r="J129" s="24">
        <v>92</v>
      </c>
      <c r="K129" s="24">
        <v>117</v>
      </c>
      <c r="L129" s="24">
        <v>354</v>
      </c>
      <c r="M129" s="24">
        <v>334</v>
      </c>
      <c r="N129" s="24">
        <v>261</v>
      </c>
      <c r="O129" s="25">
        <f t="shared" si="21"/>
        <v>1885</v>
      </c>
      <c r="Q129" s="42"/>
    </row>
    <row r="130" spans="1:17" x14ac:dyDescent="0.25">
      <c r="A130" s="35" t="s">
        <v>72</v>
      </c>
      <c r="B130" s="20" t="s">
        <v>2</v>
      </c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2">
        <f>SUM(C130:N130)</f>
        <v>0</v>
      </c>
      <c r="Q130" s="41"/>
    </row>
    <row r="131" spans="1:17" x14ac:dyDescent="0.25">
      <c r="A131" s="36"/>
      <c r="B131" s="19" t="s">
        <v>1</v>
      </c>
      <c r="C131" s="17">
        <v>46</v>
      </c>
      <c r="D131" s="17">
        <v>69</v>
      </c>
      <c r="E131" s="17">
        <v>110</v>
      </c>
      <c r="F131" s="17">
        <v>62</v>
      </c>
      <c r="G131" s="17">
        <v>46</v>
      </c>
      <c r="H131" s="17">
        <v>33</v>
      </c>
      <c r="I131" s="17">
        <v>56</v>
      </c>
      <c r="J131" s="17">
        <v>27</v>
      </c>
      <c r="K131" s="17">
        <v>48</v>
      </c>
      <c r="L131" s="17">
        <v>73</v>
      </c>
      <c r="M131" s="17">
        <v>109</v>
      </c>
      <c r="N131" s="17">
        <v>48</v>
      </c>
      <c r="O131" s="3">
        <f t="shared" ref="O131:O132" si="22">SUM(C131:N131)</f>
        <v>727</v>
      </c>
      <c r="Q131" s="42"/>
    </row>
    <row r="132" spans="1:17" x14ac:dyDescent="0.25">
      <c r="A132" s="37"/>
      <c r="B132" s="23" t="s">
        <v>3</v>
      </c>
      <c r="C132" s="24">
        <v>48</v>
      </c>
      <c r="D132" s="24">
        <v>133</v>
      </c>
      <c r="E132" s="24">
        <v>91</v>
      </c>
      <c r="F132" s="24">
        <v>72</v>
      </c>
      <c r="G132" s="24">
        <v>109</v>
      </c>
      <c r="H132" s="24">
        <v>45</v>
      </c>
      <c r="I132" s="24">
        <v>143</v>
      </c>
      <c r="J132" s="24">
        <v>76</v>
      </c>
      <c r="K132" s="24">
        <v>93</v>
      </c>
      <c r="L132" s="24">
        <v>59</v>
      </c>
      <c r="M132" s="24">
        <v>66</v>
      </c>
      <c r="N132" s="24">
        <v>84</v>
      </c>
      <c r="O132" s="25">
        <f t="shared" si="22"/>
        <v>1019</v>
      </c>
      <c r="Q132" s="42"/>
    </row>
    <row r="133" spans="1:17" x14ac:dyDescent="0.25">
      <c r="A133" s="35" t="s">
        <v>73</v>
      </c>
      <c r="B133" s="20" t="s">
        <v>2</v>
      </c>
      <c r="C133" s="21">
        <v>26</v>
      </c>
      <c r="D133" s="21">
        <v>19</v>
      </c>
      <c r="E133" s="21">
        <v>31</v>
      </c>
      <c r="F133" s="21">
        <v>17</v>
      </c>
      <c r="G133" s="21">
        <v>27</v>
      </c>
      <c r="H133" s="21">
        <v>14</v>
      </c>
      <c r="I133" s="21">
        <v>27</v>
      </c>
      <c r="J133" s="21">
        <v>23</v>
      </c>
      <c r="K133" s="21">
        <v>23</v>
      </c>
      <c r="L133" s="21">
        <v>60</v>
      </c>
      <c r="M133" s="21">
        <v>28</v>
      </c>
      <c r="N133" s="21">
        <v>11</v>
      </c>
      <c r="O133" s="22">
        <f>SUM(C133:N133)</f>
        <v>306</v>
      </c>
      <c r="Q133" s="41"/>
    </row>
    <row r="134" spans="1:17" x14ac:dyDescent="0.25">
      <c r="A134" s="36"/>
      <c r="B134" s="19" t="s">
        <v>1</v>
      </c>
      <c r="C134" s="17">
        <v>18</v>
      </c>
      <c r="D134" s="17">
        <v>103</v>
      </c>
      <c r="E134" s="17">
        <v>27</v>
      </c>
      <c r="F134" s="17">
        <v>27</v>
      </c>
      <c r="G134" s="17">
        <v>51</v>
      </c>
      <c r="H134" s="17">
        <v>14</v>
      </c>
      <c r="I134" s="17">
        <v>21</v>
      </c>
      <c r="J134" s="17">
        <v>37</v>
      </c>
      <c r="K134" s="17">
        <v>10</v>
      </c>
      <c r="L134" s="17">
        <v>31</v>
      </c>
      <c r="M134" s="17">
        <v>36</v>
      </c>
      <c r="N134" s="17">
        <v>26</v>
      </c>
      <c r="O134" s="3">
        <f t="shared" ref="O134:O135" si="23">SUM(C134:N134)</f>
        <v>401</v>
      </c>
      <c r="Q134" s="42"/>
    </row>
    <row r="135" spans="1:17" x14ac:dyDescent="0.25">
      <c r="A135" s="37"/>
      <c r="B135" s="23" t="s">
        <v>3</v>
      </c>
      <c r="C135" s="24">
        <v>34</v>
      </c>
      <c r="D135" s="24">
        <v>32</v>
      </c>
      <c r="E135" s="24">
        <v>72</v>
      </c>
      <c r="F135" s="24">
        <v>63</v>
      </c>
      <c r="G135" s="24">
        <v>70</v>
      </c>
      <c r="H135" s="24">
        <v>62</v>
      </c>
      <c r="I135" s="24">
        <v>45</v>
      </c>
      <c r="J135" s="24">
        <v>31</v>
      </c>
      <c r="K135" s="24">
        <v>23</v>
      </c>
      <c r="L135" s="24">
        <v>47</v>
      </c>
      <c r="M135" s="24">
        <v>30</v>
      </c>
      <c r="N135" s="24">
        <v>59</v>
      </c>
      <c r="O135" s="25">
        <f t="shared" si="23"/>
        <v>568</v>
      </c>
      <c r="Q135" s="42"/>
    </row>
    <row r="136" spans="1:17" x14ac:dyDescent="0.25">
      <c r="A136" s="35" t="s">
        <v>74</v>
      </c>
      <c r="B136" s="20" t="s">
        <v>2</v>
      </c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2">
        <f>SUM(C136:N136)</f>
        <v>0</v>
      </c>
      <c r="Q136" s="41"/>
    </row>
    <row r="137" spans="1:17" x14ac:dyDescent="0.25">
      <c r="A137" s="36"/>
      <c r="B137" s="19" t="s">
        <v>1</v>
      </c>
      <c r="C137" s="17">
        <v>56</v>
      </c>
      <c r="D137" s="17">
        <v>70</v>
      </c>
      <c r="E137" s="17">
        <v>35</v>
      </c>
      <c r="F137" s="17">
        <v>13</v>
      </c>
      <c r="G137" s="17">
        <v>26</v>
      </c>
      <c r="H137" s="17">
        <v>13</v>
      </c>
      <c r="I137" s="17">
        <v>8</v>
      </c>
      <c r="J137" s="17">
        <v>28</v>
      </c>
      <c r="K137" s="17">
        <v>33</v>
      </c>
      <c r="L137" s="17">
        <v>16</v>
      </c>
      <c r="M137" s="17">
        <v>42</v>
      </c>
      <c r="N137" s="17">
        <v>44</v>
      </c>
      <c r="O137" s="3">
        <f t="shared" ref="O137:O138" si="24">SUM(C137:N137)</f>
        <v>384</v>
      </c>
      <c r="Q137" s="42"/>
    </row>
    <row r="138" spans="1:17" x14ac:dyDescent="0.25">
      <c r="A138" s="37"/>
      <c r="B138" s="23" t="s">
        <v>3</v>
      </c>
      <c r="C138" s="24">
        <v>20</v>
      </c>
      <c r="D138" s="24">
        <v>46</v>
      </c>
      <c r="E138" s="24">
        <v>91</v>
      </c>
      <c r="F138" s="24">
        <v>89</v>
      </c>
      <c r="G138" s="24">
        <v>244</v>
      </c>
      <c r="H138" s="24">
        <v>118</v>
      </c>
      <c r="I138" s="24">
        <v>119</v>
      </c>
      <c r="J138" s="24">
        <v>72</v>
      </c>
      <c r="K138" s="24">
        <v>109</v>
      </c>
      <c r="L138" s="24">
        <v>128</v>
      </c>
      <c r="M138" s="24">
        <v>111</v>
      </c>
      <c r="N138" s="24">
        <v>176</v>
      </c>
      <c r="O138" s="25">
        <f t="shared" si="24"/>
        <v>1323</v>
      </c>
      <c r="Q138" s="42"/>
    </row>
    <row r="139" spans="1:17" x14ac:dyDescent="0.25">
      <c r="A139" s="35" t="s">
        <v>75</v>
      </c>
      <c r="B139" s="20" t="s">
        <v>2</v>
      </c>
      <c r="C139" s="21">
        <v>87</v>
      </c>
      <c r="D139" s="21">
        <v>75</v>
      </c>
      <c r="E139" s="21">
        <v>96</v>
      </c>
      <c r="F139" s="21">
        <v>116</v>
      </c>
      <c r="G139" s="21">
        <v>92</v>
      </c>
      <c r="H139" s="21">
        <v>111</v>
      </c>
      <c r="I139" s="21">
        <v>193</v>
      </c>
      <c r="J139" s="21">
        <v>367</v>
      </c>
      <c r="K139" s="21">
        <v>156</v>
      </c>
      <c r="L139" s="21">
        <v>1036</v>
      </c>
      <c r="M139" s="21">
        <v>437</v>
      </c>
      <c r="N139" s="21">
        <v>647</v>
      </c>
      <c r="O139" s="22">
        <f>SUM(C139:N139)</f>
        <v>3413</v>
      </c>
      <c r="Q139" s="41"/>
    </row>
    <row r="140" spans="1:17" x14ac:dyDescent="0.25">
      <c r="A140" s="36"/>
      <c r="B140" s="19" t="s">
        <v>1</v>
      </c>
      <c r="C140" s="17">
        <v>161</v>
      </c>
      <c r="D140" s="17">
        <v>280</v>
      </c>
      <c r="E140" s="17">
        <v>390</v>
      </c>
      <c r="F140" s="17">
        <v>351</v>
      </c>
      <c r="G140" s="17">
        <v>285</v>
      </c>
      <c r="H140" s="17">
        <v>123</v>
      </c>
      <c r="I140" s="17">
        <v>92</v>
      </c>
      <c r="J140" s="17">
        <v>146</v>
      </c>
      <c r="K140" s="17">
        <v>113</v>
      </c>
      <c r="L140" s="17">
        <v>360</v>
      </c>
      <c r="M140" s="17">
        <v>326</v>
      </c>
      <c r="N140" s="17">
        <v>340</v>
      </c>
      <c r="O140" s="3">
        <f t="shared" ref="O140:O141" si="25">SUM(C140:N140)</f>
        <v>2967</v>
      </c>
      <c r="Q140" s="42"/>
    </row>
    <row r="141" spans="1:17" x14ac:dyDescent="0.25">
      <c r="A141" s="37"/>
      <c r="B141" s="23" t="s">
        <v>3</v>
      </c>
      <c r="C141" s="24">
        <v>91</v>
      </c>
      <c r="D141" s="24">
        <v>112</v>
      </c>
      <c r="E141" s="24">
        <v>83</v>
      </c>
      <c r="F141" s="24">
        <v>58</v>
      </c>
      <c r="G141" s="24">
        <v>112</v>
      </c>
      <c r="H141" s="24">
        <v>204</v>
      </c>
      <c r="I141" s="24">
        <v>242</v>
      </c>
      <c r="J141" s="24">
        <v>150</v>
      </c>
      <c r="K141" s="24">
        <v>219</v>
      </c>
      <c r="L141" s="24">
        <v>279</v>
      </c>
      <c r="M141" s="24">
        <v>796</v>
      </c>
      <c r="N141" s="24">
        <v>883</v>
      </c>
      <c r="O141" s="25">
        <f t="shared" si="25"/>
        <v>3229</v>
      </c>
      <c r="Q141" s="42"/>
    </row>
    <row r="142" spans="1:17" x14ac:dyDescent="0.25">
      <c r="A142" s="35" t="s">
        <v>78</v>
      </c>
      <c r="B142" s="20" t="s">
        <v>2</v>
      </c>
      <c r="C142" s="21">
        <v>53</v>
      </c>
      <c r="D142" s="21">
        <v>84</v>
      </c>
      <c r="E142" s="21">
        <v>60</v>
      </c>
      <c r="F142" s="21">
        <v>87</v>
      </c>
      <c r="G142" s="21">
        <v>44</v>
      </c>
      <c r="H142" s="21">
        <v>43</v>
      </c>
      <c r="I142" s="21">
        <v>19</v>
      </c>
      <c r="J142" s="21">
        <v>28</v>
      </c>
      <c r="K142" s="21">
        <v>18</v>
      </c>
      <c r="L142" s="21">
        <v>22</v>
      </c>
      <c r="M142" s="21">
        <v>36</v>
      </c>
      <c r="N142" s="21">
        <v>38</v>
      </c>
      <c r="O142" s="22">
        <f>SUM(C142:N142)</f>
        <v>532</v>
      </c>
      <c r="Q142" s="41"/>
    </row>
    <row r="143" spans="1:17" x14ac:dyDescent="0.25">
      <c r="A143" s="36"/>
      <c r="B143" s="19" t="s">
        <v>1</v>
      </c>
      <c r="C143" s="17">
        <v>150</v>
      </c>
      <c r="D143" s="17">
        <v>99</v>
      </c>
      <c r="E143" s="17">
        <v>108</v>
      </c>
      <c r="F143" s="17">
        <v>201</v>
      </c>
      <c r="G143" s="17">
        <v>122</v>
      </c>
      <c r="H143" s="17">
        <v>34</v>
      </c>
      <c r="I143" s="17">
        <v>52</v>
      </c>
      <c r="J143" s="17">
        <v>44</v>
      </c>
      <c r="K143" s="17">
        <v>62</v>
      </c>
      <c r="L143" s="17">
        <v>74</v>
      </c>
      <c r="M143" s="17">
        <v>116</v>
      </c>
      <c r="N143" s="17">
        <v>107</v>
      </c>
      <c r="O143" s="3">
        <f t="shared" ref="O143:O144" si="26">SUM(C143:N143)</f>
        <v>1169</v>
      </c>
      <c r="Q143" s="42"/>
    </row>
    <row r="144" spans="1:17" x14ac:dyDescent="0.25">
      <c r="A144" s="37"/>
      <c r="B144" s="23" t="s">
        <v>3</v>
      </c>
      <c r="C144" s="24">
        <v>48</v>
      </c>
      <c r="D144" s="24">
        <v>68</v>
      </c>
      <c r="E144" s="24">
        <v>135</v>
      </c>
      <c r="F144" s="24">
        <v>63</v>
      </c>
      <c r="G144" s="24">
        <v>118</v>
      </c>
      <c r="H144" s="24">
        <v>71</v>
      </c>
      <c r="I144" s="24">
        <v>54</v>
      </c>
      <c r="J144" s="24">
        <v>52</v>
      </c>
      <c r="K144" s="24">
        <v>82</v>
      </c>
      <c r="L144" s="24">
        <v>88</v>
      </c>
      <c r="M144" s="24">
        <v>72</v>
      </c>
      <c r="N144" s="24">
        <v>125</v>
      </c>
      <c r="O144" s="25">
        <f t="shared" si="26"/>
        <v>976</v>
      </c>
      <c r="Q144" s="42"/>
    </row>
    <row r="145" spans="1:17" x14ac:dyDescent="0.25">
      <c r="A145" s="35" t="s">
        <v>79</v>
      </c>
      <c r="B145" s="20" t="s">
        <v>2</v>
      </c>
      <c r="C145" s="21">
        <v>6</v>
      </c>
      <c r="D145" s="21">
        <v>4</v>
      </c>
      <c r="E145" s="21">
        <v>15</v>
      </c>
      <c r="F145" s="21">
        <v>44</v>
      </c>
      <c r="G145" s="21">
        <v>21</v>
      </c>
      <c r="H145" s="21">
        <v>10</v>
      </c>
      <c r="I145" s="21">
        <v>8</v>
      </c>
      <c r="J145" s="21">
        <v>13</v>
      </c>
      <c r="K145" s="21">
        <v>14</v>
      </c>
      <c r="L145" s="21">
        <v>16</v>
      </c>
      <c r="M145" s="21">
        <v>12</v>
      </c>
      <c r="N145" s="21">
        <v>8</v>
      </c>
      <c r="O145" s="22">
        <f>SUM(C145:N145)</f>
        <v>171</v>
      </c>
      <c r="Q145" s="41"/>
    </row>
    <row r="146" spans="1:17" x14ac:dyDescent="0.25">
      <c r="A146" s="36"/>
      <c r="B146" s="19" t="s">
        <v>1</v>
      </c>
      <c r="C146" s="17">
        <v>5</v>
      </c>
      <c r="D146" s="17">
        <v>15</v>
      </c>
      <c r="E146" s="17">
        <v>12</v>
      </c>
      <c r="F146" s="17">
        <v>4</v>
      </c>
      <c r="G146" s="17">
        <v>7</v>
      </c>
      <c r="H146" s="17">
        <v>0</v>
      </c>
      <c r="I146" s="17">
        <v>22</v>
      </c>
      <c r="J146" s="17">
        <v>18</v>
      </c>
      <c r="K146" s="17">
        <v>37</v>
      </c>
      <c r="L146" s="17">
        <v>10</v>
      </c>
      <c r="M146" s="17">
        <v>6</v>
      </c>
      <c r="N146" s="17">
        <v>5</v>
      </c>
      <c r="O146" s="3">
        <f t="shared" ref="O146:O147" si="27">SUM(C146:N146)</f>
        <v>141</v>
      </c>
      <c r="Q146" s="42"/>
    </row>
    <row r="147" spans="1:17" x14ac:dyDescent="0.25">
      <c r="A147" s="37"/>
      <c r="B147" s="23" t="s">
        <v>3</v>
      </c>
      <c r="C147" s="24">
        <v>48</v>
      </c>
      <c r="D147" s="24">
        <v>21</v>
      </c>
      <c r="E147" s="24">
        <v>40</v>
      </c>
      <c r="F147" s="24">
        <v>175</v>
      </c>
      <c r="G147" s="24">
        <v>159</v>
      </c>
      <c r="H147" s="24">
        <v>59</v>
      </c>
      <c r="I147" s="24">
        <v>89</v>
      </c>
      <c r="J147" s="24">
        <v>31</v>
      </c>
      <c r="K147" s="24">
        <v>69</v>
      </c>
      <c r="L147" s="24">
        <v>60</v>
      </c>
      <c r="M147" s="24">
        <v>25</v>
      </c>
      <c r="N147" s="24">
        <v>111</v>
      </c>
      <c r="O147" s="25">
        <f t="shared" si="27"/>
        <v>887</v>
      </c>
      <c r="Q147" s="42"/>
    </row>
    <row r="148" spans="1:17" x14ac:dyDescent="0.25">
      <c r="A148" s="35" t="s">
        <v>80</v>
      </c>
      <c r="B148" s="20" t="s">
        <v>2</v>
      </c>
      <c r="C148" s="21">
        <v>41</v>
      </c>
      <c r="D148" s="21">
        <v>38</v>
      </c>
      <c r="E148" s="21">
        <v>38</v>
      </c>
      <c r="F148" s="21">
        <v>41</v>
      </c>
      <c r="G148" s="21">
        <v>35</v>
      </c>
      <c r="H148" s="21">
        <v>29</v>
      </c>
      <c r="I148" s="21">
        <v>35</v>
      </c>
      <c r="J148" s="21">
        <v>37</v>
      </c>
      <c r="K148" s="21">
        <v>30</v>
      </c>
      <c r="L148" s="21">
        <v>49</v>
      </c>
      <c r="M148" s="21">
        <v>24</v>
      </c>
      <c r="N148" s="21">
        <v>23</v>
      </c>
      <c r="O148" s="22">
        <f>SUM(C148:N148)</f>
        <v>420</v>
      </c>
      <c r="Q148" s="41"/>
    </row>
    <row r="149" spans="1:17" x14ac:dyDescent="0.25">
      <c r="A149" s="36"/>
      <c r="B149" s="19" t="s">
        <v>1</v>
      </c>
      <c r="C149" s="17">
        <v>25</v>
      </c>
      <c r="D149" s="17">
        <v>25</v>
      </c>
      <c r="E149" s="17">
        <v>10</v>
      </c>
      <c r="F149" s="17">
        <v>20</v>
      </c>
      <c r="G149" s="17">
        <v>23</v>
      </c>
      <c r="H149" s="17">
        <v>25</v>
      </c>
      <c r="I149" s="17">
        <v>30</v>
      </c>
      <c r="J149" s="17">
        <v>26</v>
      </c>
      <c r="K149" s="17">
        <v>24</v>
      </c>
      <c r="L149" s="17">
        <v>24</v>
      </c>
      <c r="M149" s="17">
        <v>33</v>
      </c>
      <c r="N149" s="17">
        <v>4</v>
      </c>
      <c r="O149" s="3">
        <f t="shared" ref="O149:O150" si="28">SUM(C149:N149)</f>
        <v>269</v>
      </c>
      <c r="Q149" s="42"/>
    </row>
    <row r="150" spans="1:17" x14ac:dyDescent="0.25">
      <c r="A150" s="37"/>
      <c r="B150" s="23" t="s">
        <v>3</v>
      </c>
      <c r="C150" s="24">
        <v>96</v>
      </c>
      <c r="D150" s="24">
        <v>285</v>
      </c>
      <c r="E150" s="24">
        <v>256</v>
      </c>
      <c r="F150" s="24">
        <v>191</v>
      </c>
      <c r="G150" s="24">
        <v>224</v>
      </c>
      <c r="H150" s="24">
        <v>129</v>
      </c>
      <c r="I150" s="24">
        <v>139</v>
      </c>
      <c r="J150" s="24">
        <v>146</v>
      </c>
      <c r="K150" s="24">
        <v>126</v>
      </c>
      <c r="L150" s="24">
        <v>158</v>
      </c>
      <c r="M150" s="24">
        <v>205</v>
      </c>
      <c r="N150" s="24">
        <v>325</v>
      </c>
      <c r="O150" s="25">
        <f t="shared" si="28"/>
        <v>2280</v>
      </c>
      <c r="Q150" s="42"/>
    </row>
    <row r="151" spans="1:17" x14ac:dyDescent="0.25">
      <c r="A151" s="35" t="s">
        <v>89</v>
      </c>
      <c r="B151" s="20" t="s">
        <v>2</v>
      </c>
      <c r="C151" s="21">
        <v>100</v>
      </c>
      <c r="D151" s="21">
        <v>54</v>
      </c>
      <c r="E151" s="21">
        <v>74</v>
      </c>
      <c r="F151" s="21">
        <v>70</v>
      </c>
      <c r="G151" s="21">
        <v>71</v>
      </c>
      <c r="H151" s="21">
        <v>33</v>
      </c>
      <c r="I151" s="21">
        <v>45</v>
      </c>
      <c r="J151" s="21">
        <v>54</v>
      </c>
      <c r="K151" s="21">
        <v>35</v>
      </c>
      <c r="L151" s="21">
        <v>76</v>
      </c>
      <c r="M151" s="21">
        <v>53</v>
      </c>
      <c r="N151" s="21">
        <v>46</v>
      </c>
      <c r="O151" s="3">
        <f>SUM(C151:N151)</f>
        <v>711</v>
      </c>
      <c r="Q151" s="41"/>
    </row>
    <row r="152" spans="1:17" x14ac:dyDescent="0.25">
      <c r="A152" s="36"/>
      <c r="B152" s="19" t="s">
        <v>1</v>
      </c>
      <c r="C152" s="17">
        <v>35</v>
      </c>
      <c r="D152" s="17">
        <v>43</v>
      </c>
      <c r="E152" s="17">
        <v>67</v>
      </c>
      <c r="F152" s="17">
        <v>70</v>
      </c>
      <c r="G152" s="17">
        <v>62</v>
      </c>
      <c r="H152" s="17">
        <v>25</v>
      </c>
      <c r="I152" s="17">
        <v>56</v>
      </c>
      <c r="J152" s="17">
        <v>36</v>
      </c>
      <c r="K152" s="17">
        <v>66</v>
      </c>
      <c r="L152" s="17">
        <v>159</v>
      </c>
      <c r="M152" s="17">
        <v>68</v>
      </c>
      <c r="N152" s="17">
        <v>57</v>
      </c>
      <c r="O152" s="3">
        <f t="shared" ref="O152:O153" si="29">SUM(C152:N152)</f>
        <v>744</v>
      </c>
      <c r="Q152" s="42"/>
    </row>
    <row r="153" spans="1:17" x14ac:dyDescent="0.25">
      <c r="A153" s="37"/>
      <c r="B153" s="23" t="s">
        <v>3</v>
      </c>
      <c r="C153" s="24">
        <v>68</v>
      </c>
      <c r="D153" s="24">
        <v>91</v>
      </c>
      <c r="E153" s="24">
        <v>45</v>
      </c>
      <c r="F153" s="24">
        <v>79</v>
      </c>
      <c r="G153" s="24">
        <v>193</v>
      </c>
      <c r="H153" s="24">
        <v>56</v>
      </c>
      <c r="I153" s="24">
        <v>72</v>
      </c>
      <c r="J153" s="24">
        <v>45</v>
      </c>
      <c r="K153" s="24">
        <v>167</v>
      </c>
      <c r="L153" s="24">
        <v>174</v>
      </c>
      <c r="M153" s="24">
        <v>38</v>
      </c>
      <c r="N153" s="24">
        <v>2835</v>
      </c>
      <c r="O153" s="3">
        <f t="shared" si="29"/>
        <v>3863</v>
      </c>
      <c r="Q153" s="42"/>
    </row>
    <row r="154" spans="1:17" x14ac:dyDescent="0.25">
      <c r="A154" s="35" t="s">
        <v>81</v>
      </c>
      <c r="B154" s="20" t="s">
        <v>2</v>
      </c>
      <c r="C154" s="21">
        <v>77</v>
      </c>
      <c r="D154" s="21">
        <v>32</v>
      </c>
      <c r="E154" s="21">
        <v>78</v>
      </c>
      <c r="F154" s="21">
        <v>54</v>
      </c>
      <c r="G154" s="21">
        <v>66</v>
      </c>
      <c r="H154" s="21">
        <v>62</v>
      </c>
      <c r="I154" s="21">
        <v>44</v>
      </c>
      <c r="J154" s="21">
        <v>66</v>
      </c>
      <c r="K154" s="21">
        <v>69</v>
      </c>
      <c r="L154" s="21">
        <v>83</v>
      </c>
      <c r="M154" s="21">
        <v>82</v>
      </c>
      <c r="N154" s="21">
        <v>45</v>
      </c>
      <c r="O154" s="22">
        <f>SUM(C154:N154)</f>
        <v>758</v>
      </c>
      <c r="Q154" s="41"/>
    </row>
    <row r="155" spans="1:17" x14ac:dyDescent="0.25">
      <c r="A155" s="36"/>
      <c r="B155" s="19" t="s">
        <v>1</v>
      </c>
      <c r="C155" s="17">
        <v>51</v>
      </c>
      <c r="D155" s="17">
        <v>63</v>
      </c>
      <c r="E155" s="17">
        <v>68</v>
      </c>
      <c r="F155" s="17">
        <v>66</v>
      </c>
      <c r="G155" s="17">
        <v>112</v>
      </c>
      <c r="H155" s="17">
        <v>36</v>
      </c>
      <c r="I155" s="17">
        <v>29</v>
      </c>
      <c r="J155" s="17">
        <v>38</v>
      </c>
      <c r="K155" s="17">
        <v>33</v>
      </c>
      <c r="L155" s="17">
        <v>18</v>
      </c>
      <c r="M155" s="17">
        <v>28</v>
      </c>
      <c r="N155" s="17">
        <v>27</v>
      </c>
      <c r="O155" s="3">
        <f t="shared" ref="O155:O156" si="30">SUM(C155:N155)</f>
        <v>569</v>
      </c>
      <c r="Q155" s="42"/>
    </row>
    <row r="156" spans="1:17" x14ac:dyDescent="0.25">
      <c r="A156" s="37"/>
      <c r="B156" s="23" t="s">
        <v>3</v>
      </c>
      <c r="C156" s="24">
        <v>92</v>
      </c>
      <c r="D156" s="24">
        <v>109</v>
      </c>
      <c r="E156" s="24">
        <v>80</v>
      </c>
      <c r="F156" s="24">
        <v>82</v>
      </c>
      <c r="G156" s="24">
        <v>115</v>
      </c>
      <c r="H156" s="24">
        <v>83</v>
      </c>
      <c r="I156" s="24">
        <v>81</v>
      </c>
      <c r="J156" s="24">
        <v>56</v>
      </c>
      <c r="K156" s="24">
        <v>40</v>
      </c>
      <c r="L156" s="24">
        <v>86</v>
      </c>
      <c r="M156" s="24">
        <v>54</v>
      </c>
      <c r="N156" s="24">
        <v>118</v>
      </c>
      <c r="O156" s="25">
        <f t="shared" si="30"/>
        <v>996</v>
      </c>
      <c r="Q156" s="42"/>
    </row>
    <row r="157" spans="1:17" x14ac:dyDescent="0.25">
      <c r="A157" s="35" t="s">
        <v>82</v>
      </c>
      <c r="B157" s="20" t="s">
        <v>2</v>
      </c>
      <c r="C157" s="21">
        <v>48</v>
      </c>
      <c r="D157" s="21">
        <v>59</v>
      </c>
      <c r="E157" s="21">
        <v>50</v>
      </c>
      <c r="F157" s="21">
        <v>103</v>
      </c>
      <c r="G157" s="21">
        <v>125</v>
      </c>
      <c r="H157" s="21">
        <v>37</v>
      </c>
      <c r="I157" s="21">
        <v>33</v>
      </c>
      <c r="J157" s="21">
        <v>41</v>
      </c>
      <c r="K157" s="21">
        <v>27</v>
      </c>
      <c r="L157" s="21">
        <v>32</v>
      </c>
      <c r="M157" s="21">
        <v>37</v>
      </c>
      <c r="N157" s="21">
        <v>43</v>
      </c>
      <c r="O157" s="22">
        <f>SUM(C157:N157)</f>
        <v>635</v>
      </c>
      <c r="Q157" s="41"/>
    </row>
    <row r="158" spans="1:17" x14ac:dyDescent="0.25">
      <c r="A158" s="36"/>
      <c r="B158" s="19" t="s">
        <v>1</v>
      </c>
      <c r="C158" s="17">
        <v>259</v>
      </c>
      <c r="D158" s="17">
        <v>258</v>
      </c>
      <c r="E158" s="17">
        <v>288</v>
      </c>
      <c r="F158" s="17">
        <v>369</v>
      </c>
      <c r="G158" s="17">
        <v>335</v>
      </c>
      <c r="H158" s="17">
        <v>128</v>
      </c>
      <c r="I158" s="17">
        <v>108</v>
      </c>
      <c r="J158" s="17">
        <v>188</v>
      </c>
      <c r="K158" s="17">
        <v>176</v>
      </c>
      <c r="L158" s="17">
        <v>249</v>
      </c>
      <c r="M158" s="17">
        <v>303</v>
      </c>
      <c r="N158" s="17">
        <v>261</v>
      </c>
      <c r="O158" s="3">
        <f t="shared" ref="O158:O159" si="31">SUM(C158:N158)</f>
        <v>2922</v>
      </c>
      <c r="Q158" s="42"/>
    </row>
    <row r="159" spans="1:17" x14ac:dyDescent="0.25">
      <c r="A159" s="37"/>
      <c r="B159" s="23" t="s">
        <v>3</v>
      </c>
      <c r="C159" s="24">
        <v>74</v>
      </c>
      <c r="D159" s="24">
        <v>51</v>
      </c>
      <c r="E159" s="24">
        <v>72</v>
      </c>
      <c r="F159" s="24">
        <v>74</v>
      </c>
      <c r="G159" s="24">
        <v>102</v>
      </c>
      <c r="H159" s="24">
        <v>33</v>
      </c>
      <c r="I159" s="24">
        <v>121</v>
      </c>
      <c r="J159" s="24">
        <v>89</v>
      </c>
      <c r="K159" s="24">
        <v>114</v>
      </c>
      <c r="L159" s="24">
        <v>73</v>
      </c>
      <c r="M159" s="24">
        <v>81</v>
      </c>
      <c r="N159" s="24">
        <v>85</v>
      </c>
      <c r="O159" s="25">
        <f t="shared" si="31"/>
        <v>969</v>
      </c>
      <c r="Q159" s="42"/>
    </row>
    <row r="160" spans="1:17" x14ac:dyDescent="0.25">
      <c r="A160" s="35" t="s">
        <v>83</v>
      </c>
      <c r="B160" s="20" t="s">
        <v>2</v>
      </c>
      <c r="C160" s="21">
        <v>74</v>
      </c>
      <c r="D160" s="21">
        <v>98</v>
      </c>
      <c r="E160" s="21">
        <v>99</v>
      </c>
      <c r="F160" s="21">
        <v>91</v>
      </c>
      <c r="G160" s="21">
        <v>87</v>
      </c>
      <c r="H160" s="21">
        <v>79</v>
      </c>
      <c r="I160" s="21">
        <v>42</v>
      </c>
      <c r="J160" s="21">
        <v>54</v>
      </c>
      <c r="K160" s="21">
        <v>58</v>
      </c>
      <c r="L160" s="21">
        <v>81</v>
      </c>
      <c r="M160" s="21">
        <v>60</v>
      </c>
      <c r="N160" s="21">
        <v>17</v>
      </c>
      <c r="O160" s="22">
        <f>SUM(C160:N160)</f>
        <v>840</v>
      </c>
      <c r="Q160" s="41"/>
    </row>
    <row r="161" spans="1:17" x14ac:dyDescent="0.25">
      <c r="A161" s="36"/>
      <c r="B161" s="19" t="s">
        <v>1</v>
      </c>
      <c r="C161" s="17">
        <v>44</v>
      </c>
      <c r="D161" s="17">
        <v>61</v>
      </c>
      <c r="E161" s="17">
        <v>135</v>
      </c>
      <c r="F161" s="17">
        <v>75</v>
      </c>
      <c r="G161" s="17">
        <v>64</v>
      </c>
      <c r="H161" s="17">
        <v>13</v>
      </c>
      <c r="I161" s="17">
        <v>19</v>
      </c>
      <c r="J161" s="17">
        <v>36</v>
      </c>
      <c r="K161" s="17">
        <v>54</v>
      </c>
      <c r="L161" s="17">
        <v>174</v>
      </c>
      <c r="M161" s="17">
        <v>111</v>
      </c>
      <c r="N161" s="17">
        <v>45</v>
      </c>
      <c r="O161" s="3">
        <f t="shared" ref="O161:O162" si="32">SUM(C161:N161)</f>
        <v>831</v>
      </c>
      <c r="Q161" s="42"/>
    </row>
    <row r="162" spans="1:17" x14ac:dyDescent="0.25">
      <c r="A162" s="37"/>
      <c r="B162" s="23" t="s">
        <v>3</v>
      </c>
      <c r="C162" s="24">
        <v>135</v>
      </c>
      <c r="D162" s="24">
        <v>178</v>
      </c>
      <c r="E162" s="24">
        <v>161</v>
      </c>
      <c r="F162" s="24">
        <v>129</v>
      </c>
      <c r="G162" s="24">
        <v>198</v>
      </c>
      <c r="H162" s="24">
        <v>139</v>
      </c>
      <c r="I162" s="24">
        <v>237</v>
      </c>
      <c r="J162" s="24">
        <v>105</v>
      </c>
      <c r="K162" s="24">
        <v>63</v>
      </c>
      <c r="L162" s="24">
        <v>94</v>
      </c>
      <c r="M162" s="24">
        <v>77</v>
      </c>
      <c r="N162" s="24">
        <v>108</v>
      </c>
      <c r="O162" s="25">
        <f t="shared" si="32"/>
        <v>1624</v>
      </c>
      <c r="Q162" s="42"/>
    </row>
    <row r="163" spans="1:17" x14ac:dyDescent="0.25">
      <c r="A163" s="35" t="s">
        <v>84</v>
      </c>
      <c r="B163" s="20" t="s">
        <v>2</v>
      </c>
      <c r="C163" s="21">
        <v>62</v>
      </c>
      <c r="D163" s="21">
        <v>88</v>
      </c>
      <c r="E163" s="21">
        <v>65</v>
      </c>
      <c r="F163" s="21">
        <v>69</v>
      </c>
      <c r="G163" s="21">
        <v>83</v>
      </c>
      <c r="H163" s="21">
        <v>29</v>
      </c>
      <c r="I163" s="21">
        <v>22</v>
      </c>
      <c r="J163" s="21">
        <v>26</v>
      </c>
      <c r="K163" s="21">
        <v>35</v>
      </c>
      <c r="L163" s="21">
        <v>20</v>
      </c>
      <c r="M163" s="21">
        <v>27</v>
      </c>
      <c r="N163" s="21">
        <v>45</v>
      </c>
      <c r="O163" s="22">
        <f>SUM(C163:N163)</f>
        <v>571</v>
      </c>
      <c r="Q163" s="41"/>
    </row>
    <row r="164" spans="1:17" x14ac:dyDescent="0.25">
      <c r="A164" s="36"/>
      <c r="B164" s="19" t="s">
        <v>1</v>
      </c>
      <c r="C164" s="17">
        <v>75</v>
      </c>
      <c r="D164" s="17">
        <v>55</v>
      </c>
      <c r="E164" s="17">
        <v>87</v>
      </c>
      <c r="F164" s="17">
        <v>123</v>
      </c>
      <c r="G164" s="17">
        <v>100</v>
      </c>
      <c r="H164" s="17">
        <v>83</v>
      </c>
      <c r="I164" s="17">
        <v>55</v>
      </c>
      <c r="J164" s="17">
        <v>49</v>
      </c>
      <c r="K164" s="17">
        <v>78</v>
      </c>
      <c r="L164" s="17">
        <v>73</v>
      </c>
      <c r="M164" s="17">
        <v>80</v>
      </c>
      <c r="N164" s="17">
        <v>87</v>
      </c>
      <c r="O164" s="3">
        <f t="shared" ref="O164:O165" si="33">SUM(C164:N164)</f>
        <v>945</v>
      </c>
      <c r="Q164" s="42"/>
    </row>
    <row r="165" spans="1:17" x14ac:dyDescent="0.25">
      <c r="A165" s="37"/>
      <c r="B165" s="23" t="s">
        <v>3</v>
      </c>
      <c r="C165" s="24">
        <v>133</v>
      </c>
      <c r="D165" s="24">
        <v>267</v>
      </c>
      <c r="E165" s="24">
        <v>141</v>
      </c>
      <c r="F165" s="24">
        <v>95</v>
      </c>
      <c r="G165" s="24">
        <v>143</v>
      </c>
      <c r="H165" s="24">
        <v>269</v>
      </c>
      <c r="I165" s="24">
        <v>198</v>
      </c>
      <c r="J165" s="24">
        <v>147</v>
      </c>
      <c r="K165" s="24">
        <v>138</v>
      </c>
      <c r="L165" s="24">
        <v>181</v>
      </c>
      <c r="M165" s="24">
        <v>155</v>
      </c>
      <c r="N165" s="24">
        <v>162</v>
      </c>
      <c r="O165" s="25">
        <f t="shared" si="33"/>
        <v>2029</v>
      </c>
      <c r="Q165" s="42"/>
    </row>
    <row r="166" spans="1:17" x14ac:dyDescent="0.25">
      <c r="A166" s="35" t="s">
        <v>85</v>
      </c>
      <c r="B166" s="20" t="s">
        <v>2</v>
      </c>
      <c r="C166" s="21">
        <v>74</v>
      </c>
      <c r="D166" s="21">
        <v>58</v>
      </c>
      <c r="E166" s="21">
        <v>29</v>
      </c>
      <c r="F166" s="21">
        <v>29</v>
      </c>
      <c r="G166" s="21">
        <v>24</v>
      </c>
      <c r="H166" s="21">
        <v>26</v>
      </c>
      <c r="I166" s="21">
        <v>21</v>
      </c>
      <c r="J166" s="21">
        <v>15</v>
      </c>
      <c r="K166" s="21">
        <v>24</v>
      </c>
      <c r="L166" s="21">
        <v>54</v>
      </c>
      <c r="M166" s="21">
        <v>42</v>
      </c>
      <c r="N166" s="21">
        <v>9</v>
      </c>
      <c r="O166" s="22">
        <f>SUM(C166:N166)</f>
        <v>405</v>
      </c>
      <c r="Q166" s="41"/>
    </row>
    <row r="167" spans="1:17" x14ac:dyDescent="0.25">
      <c r="A167" s="36"/>
      <c r="B167" s="19" t="s">
        <v>1</v>
      </c>
      <c r="C167" s="17">
        <v>94</v>
      </c>
      <c r="D167" s="17">
        <v>72</v>
      </c>
      <c r="E167" s="17">
        <v>121</v>
      </c>
      <c r="F167" s="17">
        <v>81</v>
      </c>
      <c r="G167" s="17">
        <v>65</v>
      </c>
      <c r="H167" s="17">
        <v>50</v>
      </c>
      <c r="I167" s="17">
        <v>78</v>
      </c>
      <c r="J167" s="17">
        <v>32</v>
      </c>
      <c r="K167" s="17">
        <v>90</v>
      </c>
      <c r="L167" s="17">
        <v>213</v>
      </c>
      <c r="M167" s="17">
        <v>151</v>
      </c>
      <c r="N167" s="17">
        <v>105</v>
      </c>
      <c r="O167" s="3">
        <f t="shared" ref="O167:O168" si="34">SUM(C167:N167)</f>
        <v>1152</v>
      </c>
      <c r="Q167" s="42"/>
    </row>
    <row r="168" spans="1:17" x14ac:dyDescent="0.25">
      <c r="A168" s="37"/>
      <c r="B168" s="23" t="s">
        <v>3</v>
      </c>
      <c r="C168" s="24">
        <v>65</v>
      </c>
      <c r="D168" s="24">
        <v>43</v>
      </c>
      <c r="E168" s="24">
        <v>171</v>
      </c>
      <c r="F168" s="24">
        <v>186</v>
      </c>
      <c r="G168" s="24">
        <v>335</v>
      </c>
      <c r="H168" s="24">
        <v>193</v>
      </c>
      <c r="I168" s="24">
        <v>190</v>
      </c>
      <c r="J168" s="24">
        <v>153</v>
      </c>
      <c r="K168" s="24">
        <v>136</v>
      </c>
      <c r="L168" s="24">
        <v>153</v>
      </c>
      <c r="M168" s="24">
        <v>113</v>
      </c>
      <c r="N168" s="24">
        <v>214</v>
      </c>
      <c r="O168" s="25">
        <f t="shared" si="34"/>
        <v>1952</v>
      </c>
      <c r="Q168" s="42"/>
    </row>
    <row r="169" spans="1:17" x14ac:dyDescent="0.25">
      <c r="A169" s="35" t="s">
        <v>86</v>
      </c>
      <c r="B169" s="20" t="s">
        <v>2</v>
      </c>
      <c r="C169" s="21">
        <v>18</v>
      </c>
      <c r="D169" s="21">
        <v>15</v>
      </c>
      <c r="E169" s="21">
        <v>16</v>
      </c>
      <c r="F169" s="21">
        <v>14</v>
      </c>
      <c r="G169" s="21">
        <v>13</v>
      </c>
      <c r="H169" s="21">
        <v>8</v>
      </c>
      <c r="I169" s="21">
        <v>10</v>
      </c>
      <c r="J169" s="21">
        <v>12</v>
      </c>
      <c r="K169" s="21">
        <v>7</v>
      </c>
      <c r="L169" s="21">
        <v>31</v>
      </c>
      <c r="M169" s="21">
        <v>21</v>
      </c>
      <c r="N169" s="21">
        <v>14</v>
      </c>
      <c r="O169" s="22">
        <f>SUM(C169:N169)</f>
        <v>179</v>
      </c>
      <c r="Q169" s="41"/>
    </row>
    <row r="170" spans="1:17" x14ac:dyDescent="0.25">
      <c r="A170" s="36"/>
      <c r="B170" s="19" t="s">
        <v>1</v>
      </c>
      <c r="C170" s="17">
        <v>50</v>
      </c>
      <c r="D170" s="17">
        <v>44</v>
      </c>
      <c r="E170" s="17">
        <v>45</v>
      </c>
      <c r="F170" s="17">
        <v>35</v>
      </c>
      <c r="G170" s="17">
        <v>38</v>
      </c>
      <c r="H170" s="17">
        <v>23</v>
      </c>
      <c r="I170" s="17">
        <v>21</v>
      </c>
      <c r="J170" s="17">
        <v>26</v>
      </c>
      <c r="K170" s="17">
        <v>38</v>
      </c>
      <c r="L170" s="17">
        <v>55</v>
      </c>
      <c r="M170" s="17">
        <v>33</v>
      </c>
      <c r="N170" s="17">
        <v>25</v>
      </c>
      <c r="O170" s="3">
        <f t="shared" ref="O170:O171" si="35">SUM(C170:N170)</f>
        <v>433</v>
      </c>
      <c r="Q170" s="42"/>
    </row>
    <row r="171" spans="1:17" x14ac:dyDescent="0.25">
      <c r="A171" s="37"/>
      <c r="B171" s="23" t="s">
        <v>3</v>
      </c>
      <c r="C171" s="24">
        <v>26</v>
      </c>
      <c r="D171" s="24">
        <v>16</v>
      </c>
      <c r="E171" s="24">
        <v>39</v>
      </c>
      <c r="F171" s="24">
        <v>53</v>
      </c>
      <c r="G171" s="24">
        <v>114</v>
      </c>
      <c r="H171" s="24">
        <v>69</v>
      </c>
      <c r="I171" s="24">
        <v>82</v>
      </c>
      <c r="J171" s="24">
        <v>33</v>
      </c>
      <c r="K171" s="24">
        <v>113</v>
      </c>
      <c r="L171" s="24">
        <v>75</v>
      </c>
      <c r="M171" s="24">
        <v>74</v>
      </c>
      <c r="N171" s="24">
        <v>141</v>
      </c>
      <c r="O171" s="25">
        <f t="shared" si="35"/>
        <v>835</v>
      </c>
      <c r="Q171" s="42"/>
    </row>
    <row r="172" spans="1:17" x14ac:dyDescent="0.25">
      <c r="A172" s="35" t="s">
        <v>87</v>
      </c>
      <c r="B172" s="20" t="s">
        <v>2</v>
      </c>
      <c r="C172" s="21">
        <v>15</v>
      </c>
      <c r="D172" s="21">
        <v>25</v>
      </c>
      <c r="E172" s="21">
        <v>22</v>
      </c>
      <c r="F172" s="21">
        <v>28</v>
      </c>
      <c r="G172" s="21">
        <v>17</v>
      </c>
      <c r="H172" s="21">
        <v>9</v>
      </c>
      <c r="I172" s="21">
        <v>6</v>
      </c>
      <c r="J172" s="21">
        <v>29</v>
      </c>
      <c r="K172" s="21">
        <v>17</v>
      </c>
      <c r="L172" s="21">
        <v>27</v>
      </c>
      <c r="M172" s="21">
        <v>15</v>
      </c>
      <c r="N172" s="21">
        <v>8</v>
      </c>
      <c r="O172" s="22">
        <f>SUM(C172:N172)</f>
        <v>218</v>
      </c>
      <c r="Q172" s="41"/>
    </row>
    <row r="173" spans="1:17" x14ac:dyDescent="0.25">
      <c r="A173" s="36"/>
      <c r="B173" s="19" t="s">
        <v>1</v>
      </c>
      <c r="C173" s="17">
        <v>7</v>
      </c>
      <c r="D173" s="17">
        <v>24</v>
      </c>
      <c r="E173" s="17">
        <v>12</v>
      </c>
      <c r="F173" s="17">
        <v>5</v>
      </c>
      <c r="G173" s="17">
        <v>19</v>
      </c>
      <c r="H173" s="17">
        <v>7</v>
      </c>
      <c r="I173" s="17">
        <v>8</v>
      </c>
      <c r="J173" s="17">
        <v>26</v>
      </c>
      <c r="K173" s="17">
        <v>16</v>
      </c>
      <c r="L173" s="17">
        <v>31</v>
      </c>
      <c r="M173" s="17">
        <v>7</v>
      </c>
      <c r="N173" s="17">
        <v>7</v>
      </c>
      <c r="O173" s="3">
        <f t="shared" ref="O173:O174" si="36">SUM(C173:N173)</f>
        <v>169</v>
      </c>
      <c r="Q173" s="42"/>
    </row>
    <row r="174" spans="1:17" x14ac:dyDescent="0.25">
      <c r="A174" s="37"/>
      <c r="B174" s="23" t="s">
        <v>3</v>
      </c>
      <c r="C174" s="24">
        <v>12</v>
      </c>
      <c r="D174" s="24">
        <v>19</v>
      </c>
      <c r="E174" s="24">
        <v>59</v>
      </c>
      <c r="F174" s="24">
        <v>32</v>
      </c>
      <c r="G174" s="24">
        <v>49</v>
      </c>
      <c r="H174" s="24">
        <v>81</v>
      </c>
      <c r="I174" s="24">
        <v>81</v>
      </c>
      <c r="J174" s="24">
        <v>60</v>
      </c>
      <c r="K174" s="24">
        <v>51</v>
      </c>
      <c r="L174" s="24">
        <v>79</v>
      </c>
      <c r="M174" s="24">
        <v>52</v>
      </c>
      <c r="N174" s="24">
        <v>32</v>
      </c>
      <c r="O174" s="25">
        <f t="shared" si="36"/>
        <v>607</v>
      </c>
      <c r="Q174" s="42"/>
    </row>
    <row r="175" spans="1:17" x14ac:dyDescent="0.25">
      <c r="A175" s="35" t="s">
        <v>88</v>
      </c>
      <c r="B175" s="20" t="s">
        <v>2</v>
      </c>
      <c r="C175" s="21">
        <v>44</v>
      </c>
      <c r="D175" s="21">
        <v>131</v>
      </c>
      <c r="E175" s="21">
        <v>88</v>
      </c>
      <c r="F175" s="21">
        <v>64</v>
      </c>
      <c r="G175" s="21">
        <v>72</v>
      </c>
      <c r="H175" s="21">
        <v>24</v>
      </c>
      <c r="I175" s="21">
        <v>34</v>
      </c>
      <c r="J175" s="21">
        <v>31</v>
      </c>
      <c r="K175" s="21">
        <v>36</v>
      </c>
      <c r="L175" s="21">
        <v>49</v>
      </c>
      <c r="M175" s="21">
        <v>58</v>
      </c>
      <c r="N175" s="21">
        <v>43</v>
      </c>
      <c r="O175" s="22">
        <f>SUM(C175:N175)</f>
        <v>674</v>
      </c>
      <c r="Q175" s="41"/>
    </row>
    <row r="176" spans="1:17" x14ac:dyDescent="0.25">
      <c r="A176" s="36"/>
      <c r="B176" s="19" t="s">
        <v>1</v>
      </c>
      <c r="C176" s="17">
        <v>303</v>
      </c>
      <c r="D176" s="17">
        <v>286</v>
      </c>
      <c r="E176" s="17">
        <v>419</v>
      </c>
      <c r="F176" s="17">
        <v>250</v>
      </c>
      <c r="G176" s="17">
        <v>265</v>
      </c>
      <c r="H176" s="17">
        <v>115</v>
      </c>
      <c r="I176" s="17">
        <v>124</v>
      </c>
      <c r="J176" s="17">
        <v>109</v>
      </c>
      <c r="K176" s="17">
        <v>203</v>
      </c>
      <c r="L176" s="17">
        <v>423</v>
      </c>
      <c r="M176" s="17">
        <v>303</v>
      </c>
      <c r="N176" s="17">
        <v>152</v>
      </c>
      <c r="O176" s="3">
        <f t="shared" ref="O176:O177" si="37">SUM(C176:N176)</f>
        <v>2952</v>
      </c>
      <c r="Q176" s="42"/>
    </row>
    <row r="177" spans="1:17" x14ac:dyDescent="0.25">
      <c r="A177" s="37"/>
      <c r="B177" s="23" t="s">
        <v>3</v>
      </c>
      <c r="C177" s="24">
        <v>155</v>
      </c>
      <c r="D177" s="24">
        <v>189</v>
      </c>
      <c r="E177" s="24">
        <v>170</v>
      </c>
      <c r="F177" s="24">
        <v>185</v>
      </c>
      <c r="G177" s="24">
        <v>249</v>
      </c>
      <c r="H177" s="24">
        <v>121</v>
      </c>
      <c r="I177" s="24">
        <v>178</v>
      </c>
      <c r="J177" s="24">
        <v>78</v>
      </c>
      <c r="K177" s="24">
        <v>112</v>
      </c>
      <c r="L177" s="24">
        <v>250</v>
      </c>
      <c r="M177" s="24">
        <v>151</v>
      </c>
      <c r="N177" s="24">
        <v>228</v>
      </c>
      <c r="O177" s="25">
        <f t="shared" si="37"/>
        <v>2066</v>
      </c>
      <c r="Q177" s="42"/>
    </row>
    <row r="178" spans="1:17" x14ac:dyDescent="0.25">
      <c r="A178" s="35" t="s">
        <v>90</v>
      </c>
      <c r="B178" s="20" t="s">
        <v>2</v>
      </c>
      <c r="C178" s="21">
        <v>65</v>
      </c>
      <c r="D178" s="21">
        <v>49</v>
      </c>
      <c r="E178" s="21">
        <v>51</v>
      </c>
      <c r="F178" s="21">
        <v>57</v>
      </c>
      <c r="G178" s="21">
        <v>80</v>
      </c>
      <c r="H178" s="21">
        <v>38</v>
      </c>
      <c r="I178" s="21">
        <v>33</v>
      </c>
      <c r="J178" s="21">
        <v>33</v>
      </c>
      <c r="K178" s="21">
        <v>25</v>
      </c>
      <c r="L178" s="21">
        <v>39</v>
      </c>
      <c r="M178" s="21">
        <v>65</v>
      </c>
      <c r="N178" s="21">
        <v>33</v>
      </c>
      <c r="O178" s="22">
        <f>SUM(C178:N178)</f>
        <v>568</v>
      </c>
      <c r="Q178" s="41"/>
    </row>
    <row r="179" spans="1:17" x14ac:dyDescent="0.25">
      <c r="A179" s="36"/>
      <c r="B179" s="19" t="s">
        <v>1</v>
      </c>
      <c r="C179" s="17">
        <v>41</v>
      </c>
      <c r="D179" s="17">
        <v>39</v>
      </c>
      <c r="E179" s="17">
        <v>34</v>
      </c>
      <c r="F179" s="17">
        <v>22</v>
      </c>
      <c r="G179" s="17">
        <v>57</v>
      </c>
      <c r="H179" s="17">
        <v>25</v>
      </c>
      <c r="I179" s="17">
        <v>39</v>
      </c>
      <c r="J179" s="17">
        <v>13</v>
      </c>
      <c r="K179" s="17">
        <v>23</v>
      </c>
      <c r="L179" s="17">
        <v>51</v>
      </c>
      <c r="M179" s="17">
        <v>24</v>
      </c>
      <c r="N179" s="17">
        <v>18</v>
      </c>
      <c r="O179" s="3">
        <f t="shared" ref="O179:O180" si="38">SUM(C179:N179)</f>
        <v>386</v>
      </c>
      <c r="Q179" s="42"/>
    </row>
    <row r="180" spans="1:17" x14ac:dyDescent="0.25">
      <c r="A180" s="37"/>
      <c r="B180" s="23" t="s">
        <v>3</v>
      </c>
      <c r="C180" s="24">
        <v>57</v>
      </c>
      <c r="D180" s="24">
        <v>105</v>
      </c>
      <c r="E180" s="24">
        <v>128</v>
      </c>
      <c r="F180" s="24">
        <v>156</v>
      </c>
      <c r="G180" s="24">
        <v>253</v>
      </c>
      <c r="H180" s="24">
        <v>284</v>
      </c>
      <c r="I180" s="24">
        <v>171</v>
      </c>
      <c r="J180" s="24">
        <v>101</v>
      </c>
      <c r="K180" s="24">
        <v>95</v>
      </c>
      <c r="L180" s="24">
        <v>267</v>
      </c>
      <c r="M180" s="24">
        <v>128</v>
      </c>
      <c r="N180" s="24">
        <v>94</v>
      </c>
      <c r="O180" s="25">
        <f t="shared" si="38"/>
        <v>1839</v>
      </c>
      <c r="Q180" s="42"/>
    </row>
    <row r="181" spans="1:17" x14ac:dyDescent="0.25">
      <c r="A181" s="35" t="s">
        <v>91</v>
      </c>
      <c r="B181" s="20" t="s">
        <v>2</v>
      </c>
      <c r="C181" s="21">
        <v>319</v>
      </c>
      <c r="D181" s="21">
        <v>109</v>
      </c>
      <c r="E181" s="21">
        <v>83</v>
      </c>
      <c r="F181" s="21">
        <v>69</v>
      </c>
      <c r="G181" s="21">
        <v>36</v>
      </c>
      <c r="H181" s="21">
        <v>41</v>
      </c>
      <c r="I181" s="21">
        <v>28</v>
      </c>
      <c r="J181" s="21">
        <v>48</v>
      </c>
      <c r="K181" s="21">
        <v>46</v>
      </c>
      <c r="L181" s="21">
        <v>45</v>
      </c>
      <c r="M181" s="21">
        <v>46</v>
      </c>
      <c r="N181" s="21">
        <v>50</v>
      </c>
      <c r="O181" s="22">
        <f>SUM(C181:N181)</f>
        <v>920</v>
      </c>
      <c r="Q181" s="41"/>
    </row>
    <row r="182" spans="1:17" x14ac:dyDescent="0.25">
      <c r="A182" s="36"/>
      <c r="B182" s="19" t="s">
        <v>1</v>
      </c>
      <c r="C182" s="17">
        <v>51</v>
      </c>
      <c r="D182" s="17">
        <v>117</v>
      </c>
      <c r="E182" s="17">
        <v>70</v>
      </c>
      <c r="F182" s="17">
        <v>105</v>
      </c>
      <c r="G182" s="17">
        <v>51</v>
      </c>
      <c r="H182" s="17">
        <v>51</v>
      </c>
      <c r="I182" s="17">
        <v>30</v>
      </c>
      <c r="J182" s="17">
        <v>45</v>
      </c>
      <c r="K182" s="17">
        <v>48</v>
      </c>
      <c r="L182" s="17">
        <v>71</v>
      </c>
      <c r="M182" s="17">
        <v>35</v>
      </c>
      <c r="N182" s="17">
        <v>30</v>
      </c>
      <c r="O182" s="3">
        <f t="shared" ref="O182:O183" si="39">SUM(C182:N182)</f>
        <v>704</v>
      </c>
      <c r="Q182" s="42"/>
    </row>
    <row r="183" spans="1:17" x14ac:dyDescent="0.25">
      <c r="A183" s="37"/>
      <c r="B183" s="23" t="s">
        <v>3</v>
      </c>
      <c r="C183" s="24">
        <v>100</v>
      </c>
      <c r="D183" s="24">
        <v>96</v>
      </c>
      <c r="E183" s="24">
        <v>172</v>
      </c>
      <c r="F183" s="24">
        <v>203</v>
      </c>
      <c r="G183" s="24">
        <v>157</v>
      </c>
      <c r="H183" s="24">
        <v>92</v>
      </c>
      <c r="I183" s="24">
        <v>93</v>
      </c>
      <c r="J183" s="24">
        <v>80</v>
      </c>
      <c r="K183" s="24">
        <v>79</v>
      </c>
      <c r="L183" s="24">
        <v>128</v>
      </c>
      <c r="M183" s="24">
        <v>151</v>
      </c>
      <c r="N183" s="24">
        <v>124</v>
      </c>
      <c r="O183" s="25">
        <f t="shared" si="39"/>
        <v>1475</v>
      </c>
      <c r="Q183" s="42"/>
    </row>
    <row r="184" spans="1:17" x14ac:dyDescent="0.25">
      <c r="A184" s="35" t="s">
        <v>92</v>
      </c>
      <c r="B184" s="20" t="s">
        <v>2</v>
      </c>
      <c r="C184" s="21">
        <v>25</v>
      </c>
      <c r="D184" s="21">
        <v>28</v>
      </c>
      <c r="E184" s="21">
        <v>21</v>
      </c>
      <c r="F184" s="21">
        <v>34</v>
      </c>
      <c r="G184" s="21">
        <v>27</v>
      </c>
      <c r="H184" s="21">
        <v>15</v>
      </c>
      <c r="I184" s="21">
        <v>18</v>
      </c>
      <c r="J184" s="21">
        <v>21</v>
      </c>
      <c r="K184" s="21">
        <v>12</v>
      </c>
      <c r="L184" s="21">
        <v>31</v>
      </c>
      <c r="M184" s="21">
        <v>17</v>
      </c>
      <c r="N184" s="21">
        <v>12</v>
      </c>
      <c r="O184" s="22">
        <f>SUM(C184:N184)</f>
        <v>261</v>
      </c>
      <c r="Q184" s="41"/>
    </row>
    <row r="185" spans="1:17" x14ac:dyDescent="0.25">
      <c r="A185" s="36"/>
      <c r="B185" s="19" t="s">
        <v>1</v>
      </c>
      <c r="C185" s="17">
        <v>16</v>
      </c>
      <c r="D185" s="17">
        <v>6</v>
      </c>
      <c r="E185" s="17">
        <v>8</v>
      </c>
      <c r="F185" s="17">
        <v>26</v>
      </c>
      <c r="G185" s="17">
        <v>10</v>
      </c>
      <c r="H185" s="17">
        <v>3</v>
      </c>
      <c r="I185" s="17">
        <v>14</v>
      </c>
      <c r="J185" s="17">
        <v>1</v>
      </c>
      <c r="K185" s="17">
        <v>11</v>
      </c>
      <c r="L185" s="17">
        <v>19</v>
      </c>
      <c r="M185" s="17">
        <v>13</v>
      </c>
      <c r="N185" s="17">
        <v>18</v>
      </c>
      <c r="O185" s="3">
        <f t="shared" ref="O185:O186" si="40">SUM(C185:N185)</f>
        <v>145</v>
      </c>
      <c r="Q185" s="42"/>
    </row>
    <row r="186" spans="1:17" x14ac:dyDescent="0.25">
      <c r="A186" s="37"/>
      <c r="B186" s="23" t="s">
        <v>3</v>
      </c>
      <c r="C186" s="24">
        <v>87</v>
      </c>
      <c r="D186" s="24">
        <v>92</v>
      </c>
      <c r="E186" s="24">
        <v>146</v>
      </c>
      <c r="F186" s="24">
        <v>102</v>
      </c>
      <c r="G186" s="24">
        <v>108</v>
      </c>
      <c r="H186" s="24">
        <v>60</v>
      </c>
      <c r="I186" s="24">
        <v>97</v>
      </c>
      <c r="J186" s="24">
        <v>34</v>
      </c>
      <c r="K186" s="24">
        <v>34</v>
      </c>
      <c r="L186" s="24">
        <v>61</v>
      </c>
      <c r="M186" s="24">
        <v>32</v>
      </c>
      <c r="N186" s="24">
        <v>64</v>
      </c>
      <c r="O186" s="25">
        <f t="shared" si="40"/>
        <v>917</v>
      </c>
      <c r="Q186" s="42"/>
    </row>
    <row r="187" spans="1:17" x14ac:dyDescent="0.25">
      <c r="A187" s="35" t="s">
        <v>94</v>
      </c>
      <c r="B187" s="20" t="s">
        <v>2</v>
      </c>
      <c r="C187" s="21">
        <v>7</v>
      </c>
      <c r="D187" s="21">
        <v>7</v>
      </c>
      <c r="E187" s="21">
        <v>11</v>
      </c>
      <c r="F187" s="21">
        <v>15</v>
      </c>
      <c r="G187" s="21">
        <v>13</v>
      </c>
      <c r="H187" s="21">
        <v>5</v>
      </c>
      <c r="I187" s="21">
        <v>8</v>
      </c>
      <c r="J187" s="21">
        <v>22</v>
      </c>
      <c r="K187" s="21">
        <v>14</v>
      </c>
      <c r="L187" s="21">
        <v>9</v>
      </c>
      <c r="M187" s="21">
        <v>5</v>
      </c>
      <c r="N187" s="21">
        <v>4</v>
      </c>
      <c r="O187" s="22">
        <f>SUM(C187:N187)</f>
        <v>120</v>
      </c>
      <c r="Q187" s="41"/>
    </row>
    <row r="188" spans="1:17" x14ac:dyDescent="0.25">
      <c r="A188" s="36"/>
      <c r="B188" s="19" t="s">
        <v>1</v>
      </c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3">
        <f t="shared" ref="O188:O189" si="41">SUM(C188:N188)</f>
        <v>0</v>
      </c>
      <c r="Q188" s="42"/>
    </row>
    <row r="189" spans="1:17" x14ac:dyDescent="0.25">
      <c r="A189" s="37"/>
      <c r="B189" s="23" t="s">
        <v>3</v>
      </c>
      <c r="C189" s="24">
        <v>67</v>
      </c>
      <c r="D189" s="24">
        <v>75</v>
      </c>
      <c r="E189" s="24">
        <v>56</v>
      </c>
      <c r="F189" s="24">
        <v>79</v>
      </c>
      <c r="G189" s="24">
        <v>50</v>
      </c>
      <c r="H189" s="24">
        <v>46</v>
      </c>
      <c r="I189" s="24">
        <v>63</v>
      </c>
      <c r="J189" s="24">
        <v>15</v>
      </c>
      <c r="K189" s="24">
        <v>20</v>
      </c>
      <c r="L189" s="24">
        <v>37</v>
      </c>
      <c r="M189" s="24">
        <v>23</v>
      </c>
      <c r="N189" s="24">
        <v>35</v>
      </c>
      <c r="O189" s="25">
        <f t="shared" si="41"/>
        <v>566</v>
      </c>
      <c r="Q189" s="42"/>
    </row>
    <row r="190" spans="1:17" x14ac:dyDescent="0.25">
      <c r="A190" s="35" t="s">
        <v>95</v>
      </c>
      <c r="B190" s="20" t="s">
        <v>2</v>
      </c>
      <c r="C190" s="21">
        <v>30</v>
      </c>
      <c r="D190" s="21">
        <v>37</v>
      </c>
      <c r="E190" s="21">
        <v>24</v>
      </c>
      <c r="F190" s="21">
        <v>45</v>
      </c>
      <c r="G190" s="21">
        <v>25</v>
      </c>
      <c r="H190" s="21">
        <v>10</v>
      </c>
      <c r="I190" s="21">
        <v>20</v>
      </c>
      <c r="J190" s="21">
        <v>18</v>
      </c>
      <c r="K190" s="21">
        <v>23</v>
      </c>
      <c r="L190" s="21">
        <v>12</v>
      </c>
      <c r="M190" s="21">
        <v>20</v>
      </c>
      <c r="N190" s="21">
        <v>24</v>
      </c>
      <c r="O190" s="22">
        <f>SUM(C190:N190)</f>
        <v>288</v>
      </c>
      <c r="Q190" s="41"/>
    </row>
    <row r="191" spans="1:17" x14ac:dyDescent="0.25">
      <c r="A191" s="36"/>
      <c r="B191" s="19" t="s">
        <v>1</v>
      </c>
      <c r="C191" s="17">
        <v>23</v>
      </c>
      <c r="D191" s="17">
        <v>10</v>
      </c>
      <c r="E191" s="17">
        <v>13</v>
      </c>
      <c r="F191" s="17">
        <v>19</v>
      </c>
      <c r="G191" s="17">
        <v>9</v>
      </c>
      <c r="H191" s="17">
        <v>9</v>
      </c>
      <c r="I191" s="17">
        <v>12</v>
      </c>
      <c r="J191" s="17">
        <v>5</v>
      </c>
      <c r="K191" s="17">
        <v>10</v>
      </c>
      <c r="L191" s="17">
        <v>17</v>
      </c>
      <c r="M191" s="17">
        <v>33</v>
      </c>
      <c r="N191" s="17">
        <v>22</v>
      </c>
      <c r="O191" s="3">
        <f t="shared" ref="O191:O192" si="42">SUM(C191:N191)</f>
        <v>182</v>
      </c>
      <c r="Q191" s="42"/>
    </row>
    <row r="192" spans="1:17" x14ac:dyDescent="0.25">
      <c r="A192" s="37"/>
      <c r="B192" s="23" t="s">
        <v>3</v>
      </c>
      <c r="C192" s="24">
        <v>28</v>
      </c>
      <c r="D192" s="24">
        <v>28</v>
      </c>
      <c r="E192" s="24">
        <v>13</v>
      </c>
      <c r="F192" s="24">
        <v>39</v>
      </c>
      <c r="G192" s="24">
        <v>66</v>
      </c>
      <c r="H192" s="24">
        <v>39</v>
      </c>
      <c r="I192" s="24">
        <v>50</v>
      </c>
      <c r="J192" s="24">
        <v>15</v>
      </c>
      <c r="K192" s="24">
        <v>25</v>
      </c>
      <c r="L192" s="24">
        <v>15</v>
      </c>
      <c r="M192" s="24">
        <v>33</v>
      </c>
      <c r="N192" s="24">
        <v>32</v>
      </c>
      <c r="O192" s="25">
        <f t="shared" si="42"/>
        <v>383</v>
      </c>
      <c r="Q192" s="42"/>
    </row>
    <row r="193" spans="1:17" x14ac:dyDescent="0.25">
      <c r="A193" s="35" t="s">
        <v>96</v>
      </c>
      <c r="B193" s="20" t="s">
        <v>2</v>
      </c>
      <c r="C193" s="21">
        <v>71</v>
      </c>
      <c r="D193" s="21">
        <v>88</v>
      </c>
      <c r="E193" s="21">
        <v>73</v>
      </c>
      <c r="F193" s="21">
        <v>67</v>
      </c>
      <c r="G193" s="21">
        <v>48</v>
      </c>
      <c r="H193" s="21">
        <v>48</v>
      </c>
      <c r="I193" s="21">
        <v>42</v>
      </c>
      <c r="J193" s="21">
        <v>36</v>
      </c>
      <c r="K193" s="21">
        <v>43</v>
      </c>
      <c r="L193" s="21">
        <v>82</v>
      </c>
      <c r="M193" s="21">
        <v>67</v>
      </c>
      <c r="N193" s="21">
        <v>46</v>
      </c>
      <c r="O193" s="22">
        <f>SUM(C193:N193)</f>
        <v>711</v>
      </c>
      <c r="Q193" s="41"/>
    </row>
    <row r="194" spans="1:17" x14ac:dyDescent="0.25">
      <c r="A194" s="36"/>
      <c r="B194" s="19" t="s">
        <v>1</v>
      </c>
      <c r="C194" s="17">
        <v>89</v>
      </c>
      <c r="D194" s="17">
        <v>127</v>
      </c>
      <c r="E194" s="17">
        <v>115</v>
      </c>
      <c r="F194" s="17">
        <v>216</v>
      </c>
      <c r="G194" s="17">
        <v>157</v>
      </c>
      <c r="H194" s="17">
        <v>89</v>
      </c>
      <c r="I194" s="17">
        <v>43</v>
      </c>
      <c r="J194" s="17">
        <v>75</v>
      </c>
      <c r="K194" s="17">
        <v>95</v>
      </c>
      <c r="L194" s="17">
        <v>146</v>
      </c>
      <c r="M194" s="17">
        <v>204</v>
      </c>
      <c r="N194" s="17">
        <v>89</v>
      </c>
      <c r="O194" s="3">
        <f t="shared" ref="O194:O195" si="43">SUM(C194:N194)</f>
        <v>1445</v>
      </c>
      <c r="Q194" s="42"/>
    </row>
    <row r="195" spans="1:17" x14ac:dyDescent="0.25">
      <c r="A195" s="37"/>
      <c r="B195" s="23" t="s">
        <v>3</v>
      </c>
      <c r="C195" s="24">
        <v>196</v>
      </c>
      <c r="D195" s="24">
        <v>259</v>
      </c>
      <c r="E195" s="24">
        <v>166</v>
      </c>
      <c r="F195" s="24">
        <v>124</v>
      </c>
      <c r="G195" s="24">
        <v>201</v>
      </c>
      <c r="H195" s="24">
        <v>186</v>
      </c>
      <c r="I195" s="24">
        <v>227</v>
      </c>
      <c r="J195" s="24">
        <v>149</v>
      </c>
      <c r="K195" s="24">
        <v>98</v>
      </c>
      <c r="L195" s="24">
        <v>146</v>
      </c>
      <c r="M195" s="24">
        <v>119</v>
      </c>
      <c r="N195" s="24">
        <v>200</v>
      </c>
      <c r="O195" s="25">
        <f t="shared" si="43"/>
        <v>2071</v>
      </c>
      <c r="Q195" s="42"/>
    </row>
    <row r="196" spans="1:17" x14ac:dyDescent="0.25">
      <c r="A196" s="35" t="s">
        <v>97</v>
      </c>
      <c r="B196" s="20" t="s">
        <v>2</v>
      </c>
      <c r="C196" s="21">
        <v>22</v>
      </c>
      <c r="D196" s="21">
        <v>38</v>
      </c>
      <c r="E196" s="21">
        <v>38</v>
      </c>
      <c r="F196" s="21">
        <v>35</v>
      </c>
      <c r="G196" s="21">
        <v>33</v>
      </c>
      <c r="H196" s="21">
        <v>29</v>
      </c>
      <c r="I196" s="21">
        <v>54</v>
      </c>
      <c r="J196" s="21">
        <v>56</v>
      </c>
      <c r="K196" s="21">
        <v>35</v>
      </c>
      <c r="L196" s="21">
        <v>64</v>
      </c>
      <c r="M196" s="21">
        <v>66</v>
      </c>
      <c r="N196" s="21">
        <v>35</v>
      </c>
      <c r="O196" s="22">
        <f>SUM(C196:N196)</f>
        <v>505</v>
      </c>
      <c r="Q196" s="41"/>
    </row>
    <row r="197" spans="1:17" x14ac:dyDescent="0.25">
      <c r="A197" s="36"/>
      <c r="B197" s="19" t="s">
        <v>1</v>
      </c>
      <c r="C197" s="17">
        <v>11</v>
      </c>
      <c r="D197" s="17">
        <v>18</v>
      </c>
      <c r="E197" s="17">
        <v>10</v>
      </c>
      <c r="F197" s="17">
        <v>10</v>
      </c>
      <c r="G197" s="17">
        <v>18</v>
      </c>
      <c r="H197" s="17">
        <v>12</v>
      </c>
      <c r="I197" s="17">
        <v>25</v>
      </c>
      <c r="J197" s="17">
        <v>7</v>
      </c>
      <c r="K197" s="17">
        <v>14</v>
      </c>
      <c r="L197" s="17">
        <v>11</v>
      </c>
      <c r="M197" s="17">
        <v>13</v>
      </c>
      <c r="N197" s="17">
        <v>16</v>
      </c>
      <c r="O197" s="3">
        <f t="shared" ref="O197:O198" si="44">SUM(C197:N197)</f>
        <v>165</v>
      </c>
      <c r="Q197" s="42"/>
    </row>
    <row r="198" spans="1:17" x14ac:dyDescent="0.25">
      <c r="A198" s="37"/>
      <c r="B198" s="23" t="s">
        <v>3</v>
      </c>
      <c r="C198" s="24">
        <v>103</v>
      </c>
      <c r="D198" s="24">
        <v>96</v>
      </c>
      <c r="E198" s="24">
        <v>75</v>
      </c>
      <c r="F198" s="24">
        <v>53</v>
      </c>
      <c r="G198" s="24">
        <v>120</v>
      </c>
      <c r="H198" s="24">
        <v>46</v>
      </c>
      <c r="I198" s="24">
        <v>120</v>
      </c>
      <c r="J198" s="24">
        <v>134</v>
      </c>
      <c r="K198" s="24">
        <v>70</v>
      </c>
      <c r="L198" s="24">
        <v>128</v>
      </c>
      <c r="M198" s="24">
        <v>90</v>
      </c>
      <c r="N198" s="24">
        <v>137</v>
      </c>
      <c r="O198" s="25">
        <f t="shared" si="44"/>
        <v>1172</v>
      </c>
      <c r="Q198" s="42"/>
    </row>
    <row r="199" spans="1:17" x14ac:dyDescent="0.25">
      <c r="A199" s="35" t="s">
        <v>98</v>
      </c>
      <c r="B199" s="20" t="s">
        <v>2</v>
      </c>
      <c r="C199" s="21">
        <v>61</v>
      </c>
      <c r="D199" s="21">
        <v>74</v>
      </c>
      <c r="E199" s="21">
        <v>80</v>
      </c>
      <c r="F199" s="21">
        <v>72</v>
      </c>
      <c r="G199" s="21">
        <v>57</v>
      </c>
      <c r="H199" s="21">
        <v>36</v>
      </c>
      <c r="I199" s="21">
        <v>27</v>
      </c>
      <c r="J199" s="21">
        <v>28</v>
      </c>
      <c r="K199" s="21">
        <v>30</v>
      </c>
      <c r="L199" s="21">
        <v>26</v>
      </c>
      <c r="M199" s="21">
        <v>72</v>
      </c>
      <c r="N199" s="21">
        <v>18</v>
      </c>
      <c r="O199" s="22">
        <f>SUM(C199:N199)</f>
        <v>581</v>
      </c>
      <c r="Q199" s="41"/>
    </row>
    <row r="200" spans="1:17" x14ac:dyDescent="0.25">
      <c r="A200" s="36"/>
      <c r="B200" s="19" t="s">
        <v>1</v>
      </c>
      <c r="C200" s="17">
        <v>23</v>
      </c>
      <c r="D200" s="17">
        <v>45</v>
      </c>
      <c r="E200" s="17">
        <v>47</v>
      </c>
      <c r="F200" s="17">
        <v>43</v>
      </c>
      <c r="G200" s="17">
        <v>25</v>
      </c>
      <c r="H200" s="17">
        <v>36</v>
      </c>
      <c r="I200" s="17">
        <v>27</v>
      </c>
      <c r="J200" s="17">
        <v>17</v>
      </c>
      <c r="K200" s="17">
        <v>20</v>
      </c>
      <c r="L200" s="17">
        <v>60</v>
      </c>
      <c r="M200" s="17">
        <v>41</v>
      </c>
      <c r="N200" s="17">
        <v>36</v>
      </c>
      <c r="O200" s="3">
        <f t="shared" ref="O200:O201" si="45">SUM(C200:N200)</f>
        <v>420</v>
      </c>
      <c r="Q200" s="42"/>
    </row>
    <row r="201" spans="1:17" x14ac:dyDescent="0.25">
      <c r="A201" s="37"/>
      <c r="B201" s="23" t="s">
        <v>3</v>
      </c>
      <c r="C201" s="24">
        <v>89</v>
      </c>
      <c r="D201" s="24">
        <v>69</v>
      </c>
      <c r="E201" s="24">
        <v>86</v>
      </c>
      <c r="F201" s="24">
        <v>72</v>
      </c>
      <c r="G201" s="24">
        <v>104</v>
      </c>
      <c r="H201" s="24">
        <v>90</v>
      </c>
      <c r="I201" s="24">
        <v>97</v>
      </c>
      <c r="J201" s="24">
        <v>56</v>
      </c>
      <c r="K201" s="24">
        <v>83</v>
      </c>
      <c r="L201" s="24">
        <v>106</v>
      </c>
      <c r="M201" s="24">
        <v>78</v>
      </c>
      <c r="N201" s="24">
        <v>89</v>
      </c>
      <c r="O201" s="25">
        <f t="shared" si="45"/>
        <v>1019</v>
      </c>
      <c r="Q201" s="42"/>
    </row>
    <row r="202" spans="1:17" x14ac:dyDescent="0.25">
      <c r="A202" s="35" t="s">
        <v>99</v>
      </c>
      <c r="B202" s="20" t="s">
        <v>2</v>
      </c>
      <c r="C202" s="21">
        <v>61</v>
      </c>
      <c r="D202" s="21">
        <v>101</v>
      </c>
      <c r="E202" s="21">
        <v>112</v>
      </c>
      <c r="F202" s="21">
        <v>135</v>
      </c>
      <c r="G202" s="21">
        <v>118</v>
      </c>
      <c r="H202" s="21">
        <v>53</v>
      </c>
      <c r="I202" s="21">
        <v>25</v>
      </c>
      <c r="J202" s="21">
        <v>19</v>
      </c>
      <c r="K202" s="21">
        <v>42</v>
      </c>
      <c r="L202" s="21">
        <v>82</v>
      </c>
      <c r="M202" s="21">
        <v>79</v>
      </c>
      <c r="N202" s="21">
        <v>57</v>
      </c>
      <c r="O202" s="22">
        <f>SUM(C202:N202)</f>
        <v>884</v>
      </c>
      <c r="Q202" s="41"/>
    </row>
    <row r="203" spans="1:17" x14ac:dyDescent="0.25">
      <c r="A203" s="36"/>
      <c r="B203" s="19" t="s">
        <v>1</v>
      </c>
      <c r="C203" s="17">
        <v>29</v>
      </c>
      <c r="D203" s="17">
        <v>29</v>
      </c>
      <c r="E203" s="17">
        <v>37</v>
      </c>
      <c r="F203" s="17">
        <v>75</v>
      </c>
      <c r="G203" s="17">
        <v>18</v>
      </c>
      <c r="H203" s="17">
        <v>18</v>
      </c>
      <c r="I203" s="17">
        <v>33</v>
      </c>
      <c r="J203" s="17">
        <v>8</v>
      </c>
      <c r="K203" s="17">
        <v>26</v>
      </c>
      <c r="L203" s="17">
        <v>41</v>
      </c>
      <c r="M203" s="17">
        <v>31</v>
      </c>
      <c r="N203" s="17">
        <v>23</v>
      </c>
      <c r="O203" s="3">
        <f t="shared" ref="O203:O225" si="46">SUM(C203:N203)</f>
        <v>368</v>
      </c>
      <c r="Q203" s="42"/>
    </row>
    <row r="204" spans="1:17" x14ac:dyDescent="0.25">
      <c r="A204" s="37"/>
      <c r="B204" s="23" t="s">
        <v>3</v>
      </c>
      <c r="C204" s="24">
        <v>151</v>
      </c>
      <c r="D204" s="24">
        <v>133</v>
      </c>
      <c r="E204" s="24">
        <v>162</v>
      </c>
      <c r="F204" s="24">
        <v>167</v>
      </c>
      <c r="G204" s="24">
        <v>407</v>
      </c>
      <c r="H204" s="24">
        <v>111</v>
      </c>
      <c r="I204" s="24">
        <v>141</v>
      </c>
      <c r="J204" s="24">
        <v>82</v>
      </c>
      <c r="K204" s="24">
        <v>140</v>
      </c>
      <c r="L204" s="24">
        <v>171</v>
      </c>
      <c r="M204" s="24">
        <v>84</v>
      </c>
      <c r="N204" s="24">
        <v>353</v>
      </c>
      <c r="O204" s="25">
        <f t="shared" si="46"/>
        <v>2102</v>
      </c>
      <c r="Q204" s="42"/>
    </row>
    <row r="205" spans="1:17" x14ac:dyDescent="0.25">
      <c r="A205" s="35" t="s">
        <v>100</v>
      </c>
      <c r="B205" s="20" t="s">
        <v>2</v>
      </c>
      <c r="C205" s="21">
        <v>108</v>
      </c>
      <c r="D205" s="21">
        <v>84</v>
      </c>
      <c r="E205" s="21">
        <v>73</v>
      </c>
      <c r="F205" s="21">
        <v>106</v>
      </c>
      <c r="G205" s="21">
        <v>66</v>
      </c>
      <c r="H205" s="21">
        <v>21</v>
      </c>
      <c r="I205" s="21">
        <v>20</v>
      </c>
      <c r="J205" s="21">
        <v>38</v>
      </c>
      <c r="K205" s="21">
        <v>30</v>
      </c>
      <c r="L205" s="21">
        <v>43</v>
      </c>
      <c r="M205" s="21">
        <v>40</v>
      </c>
      <c r="N205" s="21">
        <v>56</v>
      </c>
      <c r="O205" s="22">
        <f>SUM(C205:N205)</f>
        <v>685</v>
      </c>
      <c r="Q205" s="41"/>
    </row>
    <row r="206" spans="1:17" x14ac:dyDescent="0.25">
      <c r="A206" s="36"/>
      <c r="B206" s="19" t="s">
        <v>1</v>
      </c>
      <c r="C206" s="17">
        <v>241</v>
      </c>
      <c r="D206" s="17">
        <v>210</v>
      </c>
      <c r="E206" s="17">
        <v>348</v>
      </c>
      <c r="F206" s="17">
        <v>338</v>
      </c>
      <c r="G206" s="17">
        <v>220</v>
      </c>
      <c r="H206" s="17">
        <v>57</v>
      </c>
      <c r="I206" s="17">
        <v>94</v>
      </c>
      <c r="J206" s="17">
        <v>113</v>
      </c>
      <c r="K206" s="17">
        <v>125</v>
      </c>
      <c r="L206" s="17">
        <v>232</v>
      </c>
      <c r="M206" s="17">
        <v>246</v>
      </c>
      <c r="N206" s="17">
        <v>276</v>
      </c>
      <c r="O206" s="3">
        <f t="shared" si="46"/>
        <v>2500</v>
      </c>
      <c r="Q206" s="42"/>
    </row>
    <row r="207" spans="1:17" x14ac:dyDescent="0.25">
      <c r="A207" s="37"/>
      <c r="B207" s="23" t="s">
        <v>3</v>
      </c>
      <c r="C207" s="24">
        <v>208</v>
      </c>
      <c r="D207" s="24">
        <v>202</v>
      </c>
      <c r="E207" s="24">
        <v>184</v>
      </c>
      <c r="F207" s="24">
        <v>167</v>
      </c>
      <c r="G207" s="24">
        <v>298</v>
      </c>
      <c r="H207" s="24">
        <v>148</v>
      </c>
      <c r="I207" s="24">
        <v>294</v>
      </c>
      <c r="J207" s="24">
        <v>133</v>
      </c>
      <c r="K207" s="24">
        <v>166</v>
      </c>
      <c r="L207" s="24">
        <v>211</v>
      </c>
      <c r="M207" s="24">
        <v>240</v>
      </c>
      <c r="N207" s="24">
        <v>198</v>
      </c>
      <c r="O207" s="25">
        <f t="shared" si="46"/>
        <v>2449</v>
      </c>
      <c r="Q207" s="42"/>
    </row>
    <row r="208" spans="1:17" x14ac:dyDescent="0.25">
      <c r="A208" s="35" t="s">
        <v>101</v>
      </c>
      <c r="B208" s="20" t="s">
        <v>2</v>
      </c>
      <c r="C208" s="21">
        <v>116</v>
      </c>
      <c r="D208" s="21">
        <v>87</v>
      </c>
      <c r="E208" s="21">
        <v>66</v>
      </c>
      <c r="F208" s="21">
        <v>84</v>
      </c>
      <c r="G208" s="21">
        <v>67</v>
      </c>
      <c r="H208" s="21">
        <v>60</v>
      </c>
      <c r="I208" s="21">
        <v>84</v>
      </c>
      <c r="J208" s="21">
        <v>59</v>
      </c>
      <c r="K208" s="21">
        <v>86</v>
      </c>
      <c r="L208" s="21">
        <v>82</v>
      </c>
      <c r="M208" s="21">
        <v>107</v>
      </c>
      <c r="N208" s="21">
        <v>53</v>
      </c>
      <c r="O208" s="22">
        <f>SUM(C208:N208)</f>
        <v>951</v>
      </c>
      <c r="Q208" s="41"/>
    </row>
    <row r="209" spans="1:17" x14ac:dyDescent="0.25">
      <c r="A209" s="36"/>
      <c r="B209" s="19" t="s">
        <v>1</v>
      </c>
      <c r="C209" s="17">
        <v>122</v>
      </c>
      <c r="D209" s="17">
        <v>116</v>
      </c>
      <c r="E209" s="17">
        <v>134</v>
      </c>
      <c r="F209" s="17">
        <v>160</v>
      </c>
      <c r="G209" s="17">
        <v>99</v>
      </c>
      <c r="H209" s="17">
        <v>103</v>
      </c>
      <c r="I209" s="17">
        <v>92</v>
      </c>
      <c r="J209" s="17">
        <v>62</v>
      </c>
      <c r="K209" s="17">
        <v>140</v>
      </c>
      <c r="L209" s="17">
        <v>155</v>
      </c>
      <c r="M209" s="17">
        <v>168</v>
      </c>
      <c r="N209" s="17">
        <v>106</v>
      </c>
      <c r="O209" s="3">
        <f t="shared" si="46"/>
        <v>1457</v>
      </c>
      <c r="Q209" s="42"/>
    </row>
    <row r="210" spans="1:17" x14ac:dyDescent="0.25">
      <c r="A210" s="37"/>
      <c r="B210" s="23" t="s">
        <v>3</v>
      </c>
      <c r="C210" s="24">
        <v>79</v>
      </c>
      <c r="D210" s="24">
        <v>60</v>
      </c>
      <c r="E210" s="24">
        <v>98</v>
      </c>
      <c r="F210" s="24">
        <v>119</v>
      </c>
      <c r="G210" s="24">
        <v>169</v>
      </c>
      <c r="H210" s="24">
        <v>205</v>
      </c>
      <c r="I210" s="24">
        <v>163</v>
      </c>
      <c r="J210" s="24">
        <v>117</v>
      </c>
      <c r="K210" s="24">
        <v>175</v>
      </c>
      <c r="L210" s="24">
        <v>262</v>
      </c>
      <c r="M210" s="24">
        <v>194</v>
      </c>
      <c r="N210" s="24">
        <v>216</v>
      </c>
      <c r="O210" s="25">
        <f t="shared" si="46"/>
        <v>1857</v>
      </c>
      <c r="Q210" s="42"/>
    </row>
    <row r="211" spans="1:17" x14ac:dyDescent="0.25">
      <c r="A211" s="35" t="s">
        <v>102</v>
      </c>
      <c r="B211" s="20" t="s">
        <v>2</v>
      </c>
      <c r="C211" s="21">
        <v>111</v>
      </c>
      <c r="D211" s="21">
        <v>69</v>
      </c>
      <c r="E211" s="21">
        <v>75</v>
      </c>
      <c r="F211" s="21">
        <v>87</v>
      </c>
      <c r="G211" s="21">
        <v>84</v>
      </c>
      <c r="H211" s="21">
        <v>59</v>
      </c>
      <c r="I211" s="21">
        <v>46</v>
      </c>
      <c r="J211" s="21">
        <v>32</v>
      </c>
      <c r="K211" s="21">
        <v>57</v>
      </c>
      <c r="L211" s="21">
        <v>78</v>
      </c>
      <c r="M211" s="21">
        <v>55</v>
      </c>
      <c r="N211" s="21">
        <v>46</v>
      </c>
      <c r="O211" s="22">
        <f>SUM(C211:N211)</f>
        <v>799</v>
      </c>
      <c r="Q211" s="41"/>
    </row>
    <row r="212" spans="1:17" x14ac:dyDescent="0.25">
      <c r="A212" s="36"/>
      <c r="B212" s="19" t="s">
        <v>1</v>
      </c>
      <c r="C212" s="17">
        <v>12</v>
      </c>
      <c r="D212" s="17">
        <v>25</v>
      </c>
      <c r="E212" s="17">
        <v>38</v>
      </c>
      <c r="F212" s="17">
        <v>51</v>
      </c>
      <c r="G212" s="17">
        <v>30</v>
      </c>
      <c r="H212" s="17">
        <v>50</v>
      </c>
      <c r="I212" s="17">
        <v>26</v>
      </c>
      <c r="J212" s="17">
        <v>23</v>
      </c>
      <c r="K212" s="17">
        <v>35</v>
      </c>
      <c r="L212" s="17">
        <v>14</v>
      </c>
      <c r="M212" s="17">
        <v>42</v>
      </c>
      <c r="N212" s="17">
        <v>69</v>
      </c>
      <c r="O212" s="3">
        <f t="shared" si="46"/>
        <v>415</v>
      </c>
      <c r="Q212" s="42"/>
    </row>
    <row r="213" spans="1:17" x14ac:dyDescent="0.25">
      <c r="A213" s="37"/>
      <c r="B213" s="23" t="s">
        <v>3</v>
      </c>
      <c r="C213" s="24">
        <v>183</v>
      </c>
      <c r="D213" s="24">
        <v>175</v>
      </c>
      <c r="E213" s="24">
        <v>150</v>
      </c>
      <c r="F213" s="24">
        <v>206</v>
      </c>
      <c r="G213" s="24">
        <v>308</v>
      </c>
      <c r="H213" s="24">
        <v>155</v>
      </c>
      <c r="I213" s="24">
        <v>128</v>
      </c>
      <c r="J213" s="24">
        <v>243</v>
      </c>
      <c r="K213" s="24">
        <v>106</v>
      </c>
      <c r="L213" s="24">
        <v>333</v>
      </c>
      <c r="M213" s="24">
        <v>262</v>
      </c>
      <c r="N213" s="24">
        <v>3386</v>
      </c>
      <c r="O213" s="25">
        <f t="shared" si="46"/>
        <v>5635</v>
      </c>
      <c r="Q213" s="42"/>
    </row>
    <row r="214" spans="1:17" x14ac:dyDescent="0.25">
      <c r="A214" s="35" t="s">
        <v>103</v>
      </c>
      <c r="B214" s="20" t="s">
        <v>2</v>
      </c>
      <c r="C214" s="21">
        <v>75</v>
      </c>
      <c r="D214" s="21">
        <v>93</v>
      </c>
      <c r="E214" s="21">
        <v>69</v>
      </c>
      <c r="F214" s="21">
        <v>53</v>
      </c>
      <c r="G214" s="21">
        <v>49</v>
      </c>
      <c r="H214" s="21">
        <v>60</v>
      </c>
      <c r="I214" s="21">
        <v>20</v>
      </c>
      <c r="J214" s="21">
        <v>84</v>
      </c>
      <c r="K214" s="21">
        <v>68</v>
      </c>
      <c r="L214" s="21">
        <v>78</v>
      </c>
      <c r="M214" s="21">
        <v>56</v>
      </c>
      <c r="N214" s="21">
        <v>47</v>
      </c>
      <c r="O214" s="22">
        <f>SUM(C214:N214)</f>
        <v>752</v>
      </c>
      <c r="Q214" s="41"/>
    </row>
    <row r="215" spans="1:17" x14ac:dyDescent="0.25">
      <c r="A215" s="36"/>
      <c r="B215" s="19" t="s">
        <v>1</v>
      </c>
      <c r="C215" s="17">
        <v>2</v>
      </c>
      <c r="D215" s="17">
        <v>3</v>
      </c>
      <c r="E215" s="17">
        <v>0</v>
      </c>
      <c r="F215" s="17">
        <v>6</v>
      </c>
      <c r="G215" s="17">
        <v>5</v>
      </c>
      <c r="H215" s="17">
        <v>4</v>
      </c>
      <c r="I215" s="17">
        <v>1</v>
      </c>
      <c r="J215" s="17">
        <v>8</v>
      </c>
      <c r="K215" s="17">
        <v>14</v>
      </c>
      <c r="L215" s="17">
        <v>3</v>
      </c>
      <c r="M215" s="17">
        <v>7</v>
      </c>
      <c r="N215" s="17">
        <v>8</v>
      </c>
      <c r="O215" s="3">
        <f t="shared" si="46"/>
        <v>61</v>
      </c>
      <c r="Q215" s="42"/>
    </row>
    <row r="216" spans="1:17" x14ac:dyDescent="0.25">
      <c r="A216" s="37"/>
      <c r="B216" s="23" t="s">
        <v>3</v>
      </c>
      <c r="C216" s="24">
        <v>70</v>
      </c>
      <c r="D216" s="24">
        <v>66</v>
      </c>
      <c r="E216" s="24">
        <v>56</v>
      </c>
      <c r="F216" s="24">
        <v>90</v>
      </c>
      <c r="G216" s="24">
        <v>120</v>
      </c>
      <c r="H216" s="24">
        <v>70</v>
      </c>
      <c r="I216" s="24">
        <v>57</v>
      </c>
      <c r="J216" s="24">
        <v>45</v>
      </c>
      <c r="K216" s="24">
        <v>65</v>
      </c>
      <c r="L216" s="24">
        <v>77</v>
      </c>
      <c r="M216" s="24">
        <v>62</v>
      </c>
      <c r="N216" s="24">
        <v>109</v>
      </c>
      <c r="O216" s="25">
        <f t="shared" si="46"/>
        <v>887</v>
      </c>
      <c r="Q216" s="42"/>
    </row>
    <row r="217" spans="1:17" x14ac:dyDescent="0.25">
      <c r="A217" s="35" t="s">
        <v>104</v>
      </c>
      <c r="B217" s="20" t="s">
        <v>2</v>
      </c>
      <c r="C217" s="21">
        <v>89</v>
      </c>
      <c r="D217" s="21">
        <v>72</v>
      </c>
      <c r="E217" s="21">
        <v>94</v>
      </c>
      <c r="F217" s="21">
        <v>50</v>
      </c>
      <c r="G217" s="21">
        <v>71</v>
      </c>
      <c r="H217" s="21">
        <v>67</v>
      </c>
      <c r="I217" s="21">
        <v>89</v>
      </c>
      <c r="J217" s="21">
        <v>95</v>
      </c>
      <c r="K217" s="21">
        <v>74</v>
      </c>
      <c r="L217" s="21">
        <v>73</v>
      </c>
      <c r="M217" s="21">
        <v>61</v>
      </c>
      <c r="N217" s="21">
        <v>46</v>
      </c>
      <c r="O217" s="22">
        <f>SUM(C217:N217)</f>
        <v>881</v>
      </c>
      <c r="Q217" s="41"/>
    </row>
    <row r="218" spans="1:17" x14ac:dyDescent="0.25">
      <c r="A218" s="36"/>
      <c r="B218" s="19" t="s">
        <v>1</v>
      </c>
      <c r="C218" s="17">
        <v>37</v>
      </c>
      <c r="D218" s="17">
        <v>31</v>
      </c>
      <c r="E218" s="17">
        <v>51</v>
      </c>
      <c r="F218" s="17">
        <v>87</v>
      </c>
      <c r="G218" s="17">
        <v>56</v>
      </c>
      <c r="H218" s="17">
        <v>18</v>
      </c>
      <c r="I218" s="17">
        <v>76</v>
      </c>
      <c r="J218" s="17">
        <v>36</v>
      </c>
      <c r="K218" s="17">
        <v>48</v>
      </c>
      <c r="L218" s="17">
        <v>89</v>
      </c>
      <c r="M218" s="17">
        <v>62</v>
      </c>
      <c r="N218" s="17">
        <v>47</v>
      </c>
      <c r="O218" s="3">
        <f t="shared" si="46"/>
        <v>638</v>
      </c>
      <c r="Q218" s="42"/>
    </row>
    <row r="219" spans="1:17" x14ac:dyDescent="0.25">
      <c r="A219" s="37"/>
      <c r="B219" s="23" t="s">
        <v>3</v>
      </c>
      <c r="C219" s="24">
        <v>30</v>
      </c>
      <c r="D219" s="24">
        <v>64</v>
      </c>
      <c r="E219" s="24">
        <v>55</v>
      </c>
      <c r="F219" s="24">
        <v>74</v>
      </c>
      <c r="G219" s="24">
        <v>141</v>
      </c>
      <c r="H219" s="24">
        <v>82</v>
      </c>
      <c r="I219" s="24">
        <v>128</v>
      </c>
      <c r="J219" s="24">
        <v>41</v>
      </c>
      <c r="K219" s="24">
        <v>28</v>
      </c>
      <c r="L219" s="24">
        <v>25</v>
      </c>
      <c r="M219" s="24">
        <v>35</v>
      </c>
      <c r="N219" s="24">
        <v>172</v>
      </c>
      <c r="O219" s="25">
        <f t="shared" si="46"/>
        <v>875</v>
      </c>
      <c r="Q219" s="42"/>
    </row>
    <row r="220" spans="1:17" x14ac:dyDescent="0.25">
      <c r="A220" s="35" t="s">
        <v>105</v>
      </c>
      <c r="B220" s="20" t="s">
        <v>2</v>
      </c>
      <c r="C220" s="21">
        <v>56</v>
      </c>
      <c r="D220" s="21">
        <v>35</v>
      </c>
      <c r="E220" s="21">
        <v>44</v>
      </c>
      <c r="F220" s="21">
        <v>79</v>
      </c>
      <c r="G220" s="21">
        <v>93</v>
      </c>
      <c r="H220" s="21">
        <v>25</v>
      </c>
      <c r="I220" s="21">
        <v>41</v>
      </c>
      <c r="J220" s="21">
        <v>51</v>
      </c>
      <c r="K220" s="21">
        <v>38</v>
      </c>
      <c r="L220" s="21">
        <v>33</v>
      </c>
      <c r="M220" s="21">
        <v>41</v>
      </c>
      <c r="N220" s="21">
        <v>18</v>
      </c>
      <c r="O220" s="22">
        <f>SUM(C220:N220)</f>
        <v>554</v>
      </c>
      <c r="Q220" s="41"/>
    </row>
    <row r="221" spans="1:17" x14ac:dyDescent="0.25">
      <c r="A221" s="36"/>
      <c r="B221" s="19" t="s">
        <v>1</v>
      </c>
      <c r="C221" s="17">
        <v>70</v>
      </c>
      <c r="D221" s="17">
        <v>65</v>
      </c>
      <c r="E221" s="17">
        <v>80</v>
      </c>
      <c r="F221" s="17">
        <v>72</v>
      </c>
      <c r="G221" s="17">
        <v>84</v>
      </c>
      <c r="H221" s="17">
        <v>31</v>
      </c>
      <c r="I221" s="17">
        <v>72</v>
      </c>
      <c r="J221" s="17">
        <v>29</v>
      </c>
      <c r="K221" s="17">
        <v>47</v>
      </c>
      <c r="L221" s="17">
        <v>87</v>
      </c>
      <c r="M221" s="17">
        <v>142</v>
      </c>
      <c r="N221" s="17">
        <v>100</v>
      </c>
      <c r="O221" s="3">
        <f t="shared" si="46"/>
        <v>879</v>
      </c>
      <c r="Q221" s="42"/>
    </row>
    <row r="222" spans="1:17" x14ac:dyDescent="0.25">
      <c r="A222" s="37"/>
      <c r="B222" s="23" t="s">
        <v>3</v>
      </c>
      <c r="C222" s="24">
        <v>308</v>
      </c>
      <c r="D222" s="24">
        <v>218</v>
      </c>
      <c r="E222" s="24">
        <v>229</v>
      </c>
      <c r="F222" s="24">
        <v>261</v>
      </c>
      <c r="G222" s="24">
        <v>339</v>
      </c>
      <c r="H222" s="24">
        <v>445</v>
      </c>
      <c r="I222" s="24">
        <v>196</v>
      </c>
      <c r="J222" s="24">
        <v>224</v>
      </c>
      <c r="K222" s="24">
        <v>191</v>
      </c>
      <c r="L222" s="24">
        <v>243</v>
      </c>
      <c r="M222" s="24">
        <v>163</v>
      </c>
      <c r="N222" s="24">
        <v>484</v>
      </c>
      <c r="O222" s="25">
        <f t="shared" si="46"/>
        <v>3301</v>
      </c>
      <c r="Q222" s="42"/>
    </row>
    <row r="223" spans="1:17" x14ac:dyDescent="0.25">
      <c r="A223" s="35" t="s">
        <v>106</v>
      </c>
      <c r="B223" s="20" t="s">
        <v>2</v>
      </c>
      <c r="C223" s="21">
        <v>129</v>
      </c>
      <c r="D223" s="21">
        <v>130</v>
      </c>
      <c r="E223" s="21">
        <v>128</v>
      </c>
      <c r="F223" s="21">
        <v>119</v>
      </c>
      <c r="G223" s="21">
        <v>102</v>
      </c>
      <c r="H223" s="21">
        <v>77</v>
      </c>
      <c r="I223" s="21">
        <v>83</v>
      </c>
      <c r="J223" s="21">
        <v>59</v>
      </c>
      <c r="K223" s="21">
        <v>63</v>
      </c>
      <c r="L223" s="21">
        <v>87</v>
      </c>
      <c r="M223" s="21">
        <v>109</v>
      </c>
      <c r="N223" s="21">
        <v>65</v>
      </c>
      <c r="O223" s="22">
        <f>SUM(C223:N223)</f>
        <v>1151</v>
      </c>
      <c r="Q223" s="41"/>
    </row>
    <row r="224" spans="1:17" x14ac:dyDescent="0.25">
      <c r="A224" s="36"/>
      <c r="B224" s="19" t="s">
        <v>1</v>
      </c>
      <c r="C224" s="17">
        <v>46</v>
      </c>
      <c r="D224" s="17">
        <v>104</v>
      </c>
      <c r="E224" s="17">
        <v>105</v>
      </c>
      <c r="F224" s="17">
        <v>145</v>
      </c>
      <c r="G224" s="17">
        <v>68</v>
      </c>
      <c r="H224" s="17">
        <v>56</v>
      </c>
      <c r="I224" s="17">
        <v>55</v>
      </c>
      <c r="J224" s="17">
        <v>70</v>
      </c>
      <c r="K224" s="17">
        <v>54</v>
      </c>
      <c r="L224" s="17">
        <v>63</v>
      </c>
      <c r="M224" s="17">
        <v>83</v>
      </c>
      <c r="N224" s="17">
        <v>96</v>
      </c>
      <c r="O224" s="3">
        <f t="shared" si="46"/>
        <v>945</v>
      </c>
      <c r="Q224" s="42"/>
    </row>
    <row r="225" spans="1:17" x14ac:dyDescent="0.25">
      <c r="A225" s="37"/>
      <c r="B225" s="23" t="s">
        <v>3</v>
      </c>
      <c r="C225" s="24">
        <v>146</v>
      </c>
      <c r="D225" s="24">
        <v>144</v>
      </c>
      <c r="E225" s="24">
        <v>182</v>
      </c>
      <c r="F225" s="24">
        <v>137</v>
      </c>
      <c r="G225" s="24">
        <v>153</v>
      </c>
      <c r="H225" s="24">
        <v>90</v>
      </c>
      <c r="I225" s="24">
        <v>65</v>
      </c>
      <c r="J225" s="24">
        <v>91</v>
      </c>
      <c r="K225" s="24">
        <v>70</v>
      </c>
      <c r="L225" s="24">
        <v>116</v>
      </c>
      <c r="M225" s="24">
        <v>68</v>
      </c>
      <c r="N225" s="24">
        <v>89</v>
      </c>
      <c r="O225" s="25">
        <f t="shared" si="46"/>
        <v>1351</v>
      </c>
      <c r="Q225" s="42"/>
    </row>
    <row r="226" spans="1:17" x14ac:dyDescent="0.25">
      <c r="A226" s="35" t="s">
        <v>107</v>
      </c>
      <c r="B226" s="20" t="s">
        <v>2</v>
      </c>
      <c r="C226" s="21">
        <v>121</v>
      </c>
      <c r="D226" s="21">
        <v>120</v>
      </c>
      <c r="E226" s="21">
        <v>227</v>
      </c>
      <c r="F226" s="21">
        <v>221</v>
      </c>
      <c r="G226" s="21">
        <v>146</v>
      </c>
      <c r="H226" s="21">
        <v>126</v>
      </c>
      <c r="I226" s="21">
        <v>149</v>
      </c>
      <c r="J226" s="21">
        <v>149</v>
      </c>
      <c r="K226" s="21">
        <v>173</v>
      </c>
      <c r="L226" s="21">
        <v>365</v>
      </c>
      <c r="M226" s="21">
        <v>211</v>
      </c>
      <c r="N226" s="21">
        <v>168</v>
      </c>
      <c r="O226" s="22">
        <f>SUM(C226:N226)</f>
        <v>2176</v>
      </c>
      <c r="Q226" s="41"/>
    </row>
    <row r="227" spans="1:17" x14ac:dyDescent="0.25">
      <c r="A227" s="36"/>
      <c r="B227" s="19" t="s">
        <v>1</v>
      </c>
      <c r="C227" s="17">
        <v>95</v>
      </c>
      <c r="D227" s="17">
        <v>109</v>
      </c>
      <c r="E227" s="17">
        <v>111</v>
      </c>
      <c r="F227" s="17">
        <v>68</v>
      </c>
      <c r="G227" s="17">
        <v>102</v>
      </c>
      <c r="H227" s="17">
        <v>81</v>
      </c>
      <c r="I227" s="17">
        <v>73</v>
      </c>
      <c r="J227" s="17">
        <v>44</v>
      </c>
      <c r="K227" s="17">
        <v>109</v>
      </c>
      <c r="L227" s="17">
        <v>105</v>
      </c>
      <c r="M227" s="17">
        <v>62</v>
      </c>
      <c r="N227" s="17">
        <v>85</v>
      </c>
      <c r="O227" s="3">
        <f t="shared" ref="O227:O228" si="47">SUM(C227:N227)</f>
        <v>1044</v>
      </c>
      <c r="Q227" s="42"/>
    </row>
    <row r="228" spans="1:17" x14ac:dyDescent="0.25">
      <c r="A228" s="37"/>
      <c r="B228" s="23" t="s">
        <v>3</v>
      </c>
      <c r="C228" s="24">
        <v>96</v>
      </c>
      <c r="D228" s="24">
        <v>75</v>
      </c>
      <c r="E228" s="24">
        <v>68</v>
      </c>
      <c r="F228" s="24">
        <v>99</v>
      </c>
      <c r="G228" s="24">
        <v>177</v>
      </c>
      <c r="H228" s="24">
        <v>78</v>
      </c>
      <c r="I228" s="24">
        <v>107</v>
      </c>
      <c r="J228" s="24">
        <v>63</v>
      </c>
      <c r="K228" s="24">
        <v>136</v>
      </c>
      <c r="L228" s="24">
        <v>134</v>
      </c>
      <c r="M228" s="24">
        <v>101</v>
      </c>
      <c r="N228" s="24">
        <v>114</v>
      </c>
      <c r="O228" s="25">
        <f t="shared" si="47"/>
        <v>1248</v>
      </c>
      <c r="Q228" s="42"/>
    </row>
    <row r="229" spans="1:17" x14ac:dyDescent="0.25">
      <c r="A229" s="35" t="s">
        <v>108</v>
      </c>
      <c r="B229" s="20" t="s">
        <v>2</v>
      </c>
      <c r="C229" s="21">
        <v>81</v>
      </c>
      <c r="D229" s="21">
        <v>108</v>
      </c>
      <c r="E229" s="21">
        <v>99</v>
      </c>
      <c r="F229" s="21">
        <v>118</v>
      </c>
      <c r="G229" s="21">
        <v>125</v>
      </c>
      <c r="H229" s="21">
        <v>84</v>
      </c>
      <c r="I229" s="21">
        <v>96</v>
      </c>
      <c r="J229" s="21">
        <v>76</v>
      </c>
      <c r="K229" s="21">
        <v>70</v>
      </c>
      <c r="L229" s="21">
        <v>118</v>
      </c>
      <c r="M229" s="21">
        <v>111</v>
      </c>
      <c r="N229" s="21">
        <v>87</v>
      </c>
      <c r="O229" s="22">
        <f>SUM(C229:N229)</f>
        <v>1173</v>
      </c>
      <c r="Q229" s="41"/>
    </row>
    <row r="230" spans="1:17" x14ac:dyDescent="0.25">
      <c r="A230" s="36"/>
      <c r="B230" s="19" t="s">
        <v>1</v>
      </c>
      <c r="C230" s="17">
        <v>175</v>
      </c>
      <c r="D230" s="17">
        <v>147</v>
      </c>
      <c r="E230" s="17">
        <v>239</v>
      </c>
      <c r="F230" s="17">
        <v>148</v>
      </c>
      <c r="G230" s="17">
        <v>154</v>
      </c>
      <c r="H230" s="17">
        <v>64</v>
      </c>
      <c r="I230" s="17">
        <v>65</v>
      </c>
      <c r="J230" s="17">
        <v>64</v>
      </c>
      <c r="K230" s="17">
        <v>270</v>
      </c>
      <c r="L230" s="17">
        <v>266</v>
      </c>
      <c r="M230" s="17">
        <v>154</v>
      </c>
      <c r="N230" s="17">
        <v>103</v>
      </c>
      <c r="O230" s="3">
        <f t="shared" ref="O230:O231" si="48">SUM(C230:N230)</f>
        <v>1849</v>
      </c>
      <c r="Q230" s="42"/>
    </row>
    <row r="231" spans="1:17" x14ac:dyDescent="0.25">
      <c r="A231" s="37"/>
      <c r="B231" s="23" t="s">
        <v>3</v>
      </c>
      <c r="C231" s="24">
        <v>774</v>
      </c>
      <c r="D231" s="24">
        <v>748</v>
      </c>
      <c r="E231" s="24">
        <v>661</v>
      </c>
      <c r="F231" s="24">
        <v>626</v>
      </c>
      <c r="G231" s="24">
        <v>519</v>
      </c>
      <c r="H231" s="24">
        <v>483</v>
      </c>
      <c r="I231" s="24">
        <v>514</v>
      </c>
      <c r="J231" s="24">
        <v>382</v>
      </c>
      <c r="K231" s="24">
        <v>360</v>
      </c>
      <c r="L231" s="24">
        <v>622</v>
      </c>
      <c r="M231" s="24">
        <v>479</v>
      </c>
      <c r="N231" s="24">
        <v>488</v>
      </c>
      <c r="O231" s="25">
        <f t="shared" si="48"/>
        <v>6656</v>
      </c>
      <c r="Q231" s="42"/>
    </row>
    <row r="232" spans="1:17" x14ac:dyDescent="0.25">
      <c r="A232" s="35" t="s">
        <v>109</v>
      </c>
      <c r="B232" s="20" t="s">
        <v>2</v>
      </c>
      <c r="C232" s="21">
        <v>125</v>
      </c>
      <c r="D232" s="21">
        <v>138</v>
      </c>
      <c r="E232" s="21">
        <v>122</v>
      </c>
      <c r="F232" s="21">
        <v>164</v>
      </c>
      <c r="G232" s="21">
        <v>147</v>
      </c>
      <c r="H232" s="21">
        <v>87</v>
      </c>
      <c r="I232" s="21">
        <v>107</v>
      </c>
      <c r="J232" s="21">
        <v>117</v>
      </c>
      <c r="K232" s="21">
        <v>119</v>
      </c>
      <c r="L232" s="21">
        <v>147</v>
      </c>
      <c r="M232" s="21">
        <v>109</v>
      </c>
      <c r="N232" s="21">
        <v>70</v>
      </c>
      <c r="O232" s="22">
        <f>SUM(C232:N232)</f>
        <v>1452</v>
      </c>
      <c r="Q232" s="41"/>
    </row>
    <row r="233" spans="1:17" x14ac:dyDescent="0.25">
      <c r="A233" s="36"/>
      <c r="B233" s="19" t="s">
        <v>1</v>
      </c>
      <c r="C233" s="17">
        <v>138</v>
      </c>
      <c r="D233" s="17">
        <v>102</v>
      </c>
      <c r="E233" s="17">
        <v>92</v>
      </c>
      <c r="F233" s="17">
        <v>85</v>
      </c>
      <c r="G233" s="17">
        <v>106</v>
      </c>
      <c r="H233" s="17">
        <v>48</v>
      </c>
      <c r="I233" s="17">
        <v>45</v>
      </c>
      <c r="J233" s="17">
        <v>70</v>
      </c>
      <c r="K233" s="17">
        <v>59</v>
      </c>
      <c r="L233" s="17">
        <v>163</v>
      </c>
      <c r="M233" s="17">
        <v>78</v>
      </c>
      <c r="N233" s="17">
        <v>91</v>
      </c>
      <c r="O233" s="3">
        <f t="shared" ref="O233:O234" si="49">SUM(C233:N233)</f>
        <v>1077</v>
      </c>
      <c r="Q233" s="42"/>
    </row>
    <row r="234" spans="1:17" x14ac:dyDescent="0.25">
      <c r="A234" s="37"/>
      <c r="B234" s="23" t="s">
        <v>3</v>
      </c>
      <c r="C234" s="24">
        <v>124</v>
      </c>
      <c r="D234" s="24">
        <v>145</v>
      </c>
      <c r="E234" s="24">
        <v>139</v>
      </c>
      <c r="F234" s="24">
        <v>102</v>
      </c>
      <c r="G234" s="24">
        <v>199</v>
      </c>
      <c r="H234" s="24">
        <v>122</v>
      </c>
      <c r="I234" s="24">
        <v>176</v>
      </c>
      <c r="J234" s="24">
        <v>139</v>
      </c>
      <c r="K234" s="24">
        <v>297</v>
      </c>
      <c r="L234" s="24">
        <v>318</v>
      </c>
      <c r="M234" s="24">
        <v>104</v>
      </c>
      <c r="N234" s="24">
        <v>549</v>
      </c>
      <c r="O234" s="25">
        <f t="shared" si="49"/>
        <v>2414</v>
      </c>
      <c r="Q234" s="42"/>
    </row>
    <row r="235" spans="1:17" x14ac:dyDescent="0.25">
      <c r="A235" s="35" t="s">
        <v>110</v>
      </c>
      <c r="B235" s="20" t="s">
        <v>2</v>
      </c>
      <c r="C235" s="21">
        <v>146</v>
      </c>
      <c r="D235" s="21">
        <v>203</v>
      </c>
      <c r="E235" s="21">
        <v>92</v>
      </c>
      <c r="F235" s="21">
        <v>64</v>
      </c>
      <c r="G235" s="21">
        <v>60</v>
      </c>
      <c r="H235" s="21">
        <v>24</v>
      </c>
      <c r="I235" s="21">
        <v>22</v>
      </c>
      <c r="J235" s="21">
        <v>21</v>
      </c>
      <c r="K235" s="21">
        <v>25</v>
      </c>
      <c r="L235" s="21">
        <v>38</v>
      </c>
      <c r="M235" s="21">
        <v>44</v>
      </c>
      <c r="N235" s="21">
        <v>20</v>
      </c>
      <c r="O235" s="22">
        <f>SUM(C235:N235)</f>
        <v>759</v>
      </c>
      <c r="Q235" s="41"/>
    </row>
    <row r="236" spans="1:17" x14ac:dyDescent="0.25">
      <c r="A236" s="36"/>
      <c r="B236" s="19" t="s">
        <v>1</v>
      </c>
      <c r="C236" s="17">
        <v>22</v>
      </c>
      <c r="D236" s="17">
        <v>55</v>
      </c>
      <c r="E236" s="17">
        <v>54</v>
      </c>
      <c r="F236" s="17">
        <v>30</v>
      </c>
      <c r="G236" s="17">
        <v>32</v>
      </c>
      <c r="H236" s="17">
        <v>12</v>
      </c>
      <c r="I236" s="17">
        <v>27</v>
      </c>
      <c r="J236" s="17">
        <v>26</v>
      </c>
      <c r="K236" s="17">
        <v>23</v>
      </c>
      <c r="L236" s="17">
        <v>26</v>
      </c>
      <c r="M236" s="17">
        <v>42</v>
      </c>
      <c r="N236" s="17">
        <v>35</v>
      </c>
      <c r="O236" s="3">
        <f t="shared" ref="O236:O237" si="50">SUM(C236:N236)</f>
        <v>384</v>
      </c>
      <c r="Q236" s="42"/>
    </row>
    <row r="237" spans="1:17" x14ac:dyDescent="0.25">
      <c r="A237" s="37"/>
      <c r="B237" s="23" t="s">
        <v>3</v>
      </c>
      <c r="C237" s="24">
        <v>72</v>
      </c>
      <c r="D237" s="24">
        <v>114</v>
      </c>
      <c r="E237" s="24">
        <v>37</v>
      </c>
      <c r="F237" s="24">
        <v>59</v>
      </c>
      <c r="G237" s="24">
        <v>144</v>
      </c>
      <c r="H237" s="24">
        <v>33</v>
      </c>
      <c r="I237" s="24">
        <v>49</v>
      </c>
      <c r="J237" s="24">
        <v>125</v>
      </c>
      <c r="K237" s="24">
        <v>27</v>
      </c>
      <c r="L237" s="24">
        <v>173</v>
      </c>
      <c r="M237" s="24">
        <v>39</v>
      </c>
      <c r="N237" s="24">
        <v>2798</v>
      </c>
      <c r="O237" s="25">
        <f t="shared" si="50"/>
        <v>3670</v>
      </c>
      <c r="Q237" s="42"/>
    </row>
    <row r="238" spans="1:17" x14ac:dyDescent="0.25">
      <c r="A238" s="35" t="s">
        <v>111</v>
      </c>
      <c r="B238" s="20" t="s">
        <v>2</v>
      </c>
      <c r="C238" s="21">
        <v>83</v>
      </c>
      <c r="D238" s="21">
        <v>52</v>
      </c>
      <c r="E238" s="21">
        <v>68</v>
      </c>
      <c r="F238" s="21">
        <v>80</v>
      </c>
      <c r="G238" s="21">
        <v>71</v>
      </c>
      <c r="H238" s="21">
        <v>34</v>
      </c>
      <c r="I238" s="21">
        <v>43</v>
      </c>
      <c r="J238" s="21">
        <v>42</v>
      </c>
      <c r="K238" s="21">
        <v>34</v>
      </c>
      <c r="L238" s="21">
        <v>86</v>
      </c>
      <c r="M238" s="21">
        <v>81</v>
      </c>
      <c r="N238" s="21">
        <v>44</v>
      </c>
      <c r="O238" s="22">
        <f>SUM(C238:N238)</f>
        <v>718</v>
      </c>
      <c r="Q238" s="41"/>
    </row>
    <row r="239" spans="1:17" x14ac:dyDescent="0.25">
      <c r="A239" s="36"/>
      <c r="B239" s="19" t="s">
        <v>1</v>
      </c>
      <c r="C239" s="17">
        <v>175</v>
      </c>
      <c r="D239" s="17">
        <v>187</v>
      </c>
      <c r="E239" s="17">
        <v>207</v>
      </c>
      <c r="F239" s="17">
        <v>199</v>
      </c>
      <c r="G239" s="17">
        <v>890</v>
      </c>
      <c r="H239" s="17">
        <v>101</v>
      </c>
      <c r="I239" s="17">
        <v>155</v>
      </c>
      <c r="J239" s="17">
        <v>179</v>
      </c>
      <c r="K239" s="17">
        <v>186</v>
      </c>
      <c r="L239" s="17">
        <v>210</v>
      </c>
      <c r="M239" s="17">
        <v>282</v>
      </c>
      <c r="N239" s="17">
        <v>231</v>
      </c>
      <c r="O239" s="3">
        <f t="shared" ref="O239:O240" si="51">SUM(C239:N239)</f>
        <v>3002</v>
      </c>
      <c r="Q239" s="42"/>
    </row>
    <row r="240" spans="1:17" x14ac:dyDescent="0.25">
      <c r="A240" s="37"/>
      <c r="B240" s="23" t="s">
        <v>3</v>
      </c>
      <c r="C240" s="24">
        <v>152</v>
      </c>
      <c r="D240" s="24">
        <v>153</v>
      </c>
      <c r="E240" s="24">
        <v>137</v>
      </c>
      <c r="F240" s="24">
        <v>204</v>
      </c>
      <c r="G240" s="24">
        <v>142</v>
      </c>
      <c r="H240" s="24">
        <v>174</v>
      </c>
      <c r="I240" s="24">
        <v>278</v>
      </c>
      <c r="J240" s="24">
        <v>442</v>
      </c>
      <c r="K240" s="24">
        <v>124</v>
      </c>
      <c r="L240" s="24">
        <v>351</v>
      </c>
      <c r="M240" s="24">
        <v>157</v>
      </c>
      <c r="N240" s="24">
        <v>288</v>
      </c>
      <c r="O240" s="25">
        <f t="shared" si="51"/>
        <v>2602</v>
      </c>
      <c r="Q240" s="42"/>
    </row>
    <row r="241" spans="1:17" x14ac:dyDescent="0.25">
      <c r="A241" s="35" t="s">
        <v>112</v>
      </c>
      <c r="B241" s="20" t="s">
        <v>2</v>
      </c>
      <c r="C241" s="21">
        <v>80</v>
      </c>
      <c r="D241" s="21">
        <v>93</v>
      </c>
      <c r="E241" s="21">
        <v>83</v>
      </c>
      <c r="F241" s="21">
        <v>85</v>
      </c>
      <c r="G241" s="21">
        <v>73</v>
      </c>
      <c r="H241" s="21">
        <v>48</v>
      </c>
      <c r="I241" s="21">
        <v>60</v>
      </c>
      <c r="J241" s="21">
        <v>64</v>
      </c>
      <c r="K241" s="21">
        <v>78</v>
      </c>
      <c r="L241" s="21">
        <v>63</v>
      </c>
      <c r="M241" s="21">
        <v>82</v>
      </c>
      <c r="N241" s="21">
        <v>40</v>
      </c>
      <c r="O241" s="22">
        <f>SUM(C241:N241)</f>
        <v>849</v>
      </c>
      <c r="Q241" s="41"/>
    </row>
    <row r="242" spans="1:17" x14ac:dyDescent="0.25">
      <c r="A242" s="36"/>
      <c r="B242" s="19" t="s">
        <v>1</v>
      </c>
      <c r="C242" s="17">
        <v>76</v>
      </c>
      <c r="D242" s="17">
        <v>56</v>
      </c>
      <c r="E242" s="17">
        <v>69</v>
      </c>
      <c r="F242" s="17">
        <v>45</v>
      </c>
      <c r="G242" s="17">
        <v>44</v>
      </c>
      <c r="H242" s="17">
        <v>27</v>
      </c>
      <c r="I242" s="17">
        <v>48</v>
      </c>
      <c r="J242" s="17">
        <v>61</v>
      </c>
      <c r="K242" s="17">
        <v>60</v>
      </c>
      <c r="L242" s="17">
        <v>38</v>
      </c>
      <c r="M242" s="17">
        <v>51</v>
      </c>
      <c r="N242" s="17">
        <v>45</v>
      </c>
      <c r="O242" s="3">
        <f t="shared" ref="O242:O243" si="52">SUM(C242:N242)</f>
        <v>620</v>
      </c>
      <c r="Q242" s="42"/>
    </row>
    <row r="243" spans="1:17" x14ac:dyDescent="0.25">
      <c r="A243" s="37"/>
      <c r="B243" s="23" t="s">
        <v>3</v>
      </c>
      <c r="C243" s="24">
        <v>81</v>
      </c>
      <c r="D243" s="24">
        <v>87</v>
      </c>
      <c r="E243" s="24">
        <v>107</v>
      </c>
      <c r="F243" s="24">
        <v>90</v>
      </c>
      <c r="G243" s="24">
        <v>116</v>
      </c>
      <c r="H243" s="24">
        <v>66</v>
      </c>
      <c r="I243" s="24">
        <v>219</v>
      </c>
      <c r="J243" s="24">
        <v>98</v>
      </c>
      <c r="K243" s="24">
        <v>66</v>
      </c>
      <c r="L243" s="24">
        <v>126</v>
      </c>
      <c r="M243" s="24">
        <v>98</v>
      </c>
      <c r="N243" s="24">
        <v>155</v>
      </c>
      <c r="O243" s="25">
        <f t="shared" si="52"/>
        <v>1309</v>
      </c>
      <c r="Q243" s="42"/>
    </row>
    <row r="244" spans="1:17" x14ac:dyDescent="0.25">
      <c r="A244" s="35" t="s">
        <v>113</v>
      </c>
      <c r="B244" s="20" t="s">
        <v>2</v>
      </c>
      <c r="C244" s="21">
        <v>84</v>
      </c>
      <c r="D244" s="21">
        <v>51</v>
      </c>
      <c r="E244" s="21">
        <v>72</v>
      </c>
      <c r="F244" s="21">
        <v>62</v>
      </c>
      <c r="G244" s="21">
        <v>50</v>
      </c>
      <c r="H244" s="21">
        <v>58</v>
      </c>
      <c r="I244" s="21">
        <v>53</v>
      </c>
      <c r="J244" s="21">
        <v>42</v>
      </c>
      <c r="K244" s="21">
        <v>49</v>
      </c>
      <c r="L244" s="21">
        <v>65</v>
      </c>
      <c r="M244" s="21">
        <v>92</v>
      </c>
      <c r="N244" s="21">
        <v>38</v>
      </c>
      <c r="O244" s="22">
        <f>SUM(C244:N244)</f>
        <v>716</v>
      </c>
      <c r="Q244" s="41"/>
    </row>
    <row r="245" spans="1:17" x14ac:dyDescent="0.25">
      <c r="A245" s="36"/>
      <c r="B245" s="19" t="s">
        <v>1</v>
      </c>
      <c r="C245" s="17">
        <v>71</v>
      </c>
      <c r="D245" s="17">
        <v>93</v>
      </c>
      <c r="E245" s="17">
        <v>161</v>
      </c>
      <c r="F245" s="17">
        <v>157</v>
      </c>
      <c r="G245" s="17">
        <v>74</v>
      </c>
      <c r="H245" s="17">
        <v>24</v>
      </c>
      <c r="I245" s="17">
        <v>39</v>
      </c>
      <c r="J245" s="17">
        <v>47</v>
      </c>
      <c r="K245" s="17">
        <v>54</v>
      </c>
      <c r="L245" s="17">
        <v>76</v>
      </c>
      <c r="M245" s="17">
        <v>110</v>
      </c>
      <c r="N245" s="17">
        <v>74</v>
      </c>
      <c r="O245" s="3">
        <f t="shared" ref="O245:O246" si="53">SUM(C245:N245)</f>
        <v>980</v>
      </c>
      <c r="Q245" s="42"/>
    </row>
    <row r="246" spans="1:17" x14ac:dyDescent="0.25">
      <c r="A246" s="37"/>
      <c r="B246" s="23" t="s">
        <v>3</v>
      </c>
      <c r="C246" s="24">
        <v>94</v>
      </c>
      <c r="D246" s="24">
        <v>97</v>
      </c>
      <c r="E246" s="24">
        <v>125</v>
      </c>
      <c r="F246" s="24">
        <v>154</v>
      </c>
      <c r="G246" s="24">
        <v>188</v>
      </c>
      <c r="H246" s="24">
        <v>80</v>
      </c>
      <c r="I246" s="24">
        <v>244</v>
      </c>
      <c r="J246" s="24">
        <v>715</v>
      </c>
      <c r="K246" s="24">
        <v>341</v>
      </c>
      <c r="L246" s="24">
        <v>120</v>
      </c>
      <c r="M246" s="24">
        <v>176</v>
      </c>
      <c r="N246" s="24">
        <v>4178</v>
      </c>
      <c r="O246" s="25">
        <f t="shared" si="53"/>
        <v>6512</v>
      </c>
      <c r="Q246" s="42"/>
    </row>
    <row r="247" spans="1:17" x14ac:dyDescent="0.25">
      <c r="A247" s="43" t="s">
        <v>114</v>
      </c>
      <c r="B247" s="20" t="s">
        <v>2</v>
      </c>
      <c r="C247" s="21">
        <v>91</v>
      </c>
      <c r="D247" s="21">
        <v>82</v>
      </c>
      <c r="E247" s="21">
        <v>51</v>
      </c>
      <c r="F247" s="21">
        <v>93</v>
      </c>
      <c r="G247" s="21">
        <v>62</v>
      </c>
      <c r="H247" s="21">
        <v>54</v>
      </c>
      <c r="I247" s="21">
        <v>38</v>
      </c>
      <c r="J247" s="21">
        <v>41</v>
      </c>
      <c r="K247" s="21">
        <v>45</v>
      </c>
      <c r="L247" s="21">
        <v>47</v>
      </c>
      <c r="M247" s="21">
        <v>60</v>
      </c>
      <c r="N247" s="21">
        <v>48</v>
      </c>
      <c r="O247" s="22">
        <f>SUM(C247:N247)</f>
        <v>712</v>
      </c>
      <c r="Q247" s="41"/>
    </row>
    <row r="248" spans="1:17" x14ac:dyDescent="0.25">
      <c r="A248" s="44"/>
      <c r="B248" s="19" t="s">
        <v>1</v>
      </c>
      <c r="C248" s="17">
        <v>11</v>
      </c>
      <c r="D248" s="17">
        <v>25</v>
      </c>
      <c r="E248" s="17">
        <v>38</v>
      </c>
      <c r="F248" s="17">
        <v>41</v>
      </c>
      <c r="G248" s="17">
        <v>28</v>
      </c>
      <c r="H248" s="17">
        <v>11</v>
      </c>
      <c r="I248" s="17">
        <v>29</v>
      </c>
      <c r="J248" s="17">
        <v>37</v>
      </c>
      <c r="K248" s="17">
        <v>36</v>
      </c>
      <c r="L248" s="17">
        <v>28</v>
      </c>
      <c r="M248" s="17">
        <v>26</v>
      </c>
      <c r="N248" s="17">
        <v>37</v>
      </c>
      <c r="O248" s="3">
        <f t="shared" ref="O248:O249" si="54">SUM(C248:N248)</f>
        <v>347</v>
      </c>
      <c r="Q248" s="42"/>
    </row>
    <row r="249" spans="1:17" x14ac:dyDescent="0.25">
      <c r="A249" s="45"/>
      <c r="B249" s="23" t="s">
        <v>3</v>
      </c>
      <c r="C249" s="24">
        <v>144</v>
      </c>
      <c r="D249" s="24">
        <v>198</v>
      </c>
      <c r="E249" s="24">
        <v>143</v>
      </c>
      <c r="F249" s="24">
        <v>102</v>
      </c>
      <c r="G249" s="24">
        <v>144</v>
      </c>
      <c r="H249" s="24">
        <v>185</v>
      </c>
      <c r="I249" s="24">
        <v>64</v>
      </c>
      <c r="J249" s="24">
        <v>99</v>
      </c>
      <c r="K249" s="24">
        <v>88</v>
      </c>
      <c r="L249" s="24">
        <v>64</v>
      </c>
      <c r="M249" s="24">
        <v>131</v>
      </c>
      <c r="N249" s="24">
        <v>127</v>
      </c>
      <c r="O249" s="25">
        <f t="shared" si="54"/>
        <v>1489</v>
      </c>
      <c r="Q249" s="42"/>
    </row>
    <row r="250" spans="1:17" x14ac:dyDescent="0.25">
      <c r="A250" s="43" t="s">
        <v>115</v>
      </c>
      <c r="B250" s="20" t="s">
        <v>2</v>
      </c>
      <c r="C250" s="21">
        <v>48</v>
      </c>
      <c r="D250" s="21">
        <v>46</v>
      </c>
      <c r="E250" s="21">
        <v>21</v>
      </c>
      <c r="F250" s="21">
        <v>50</v>
      </c>
      <c r="G250" s="21">
        <v>51</v>
      </c>
      <c r="H250" s="21">
        <v>60</v>
      </c>
      <c r="I250" s="21">
        <v>60</v>
      </c>
      <c r="J250" s="21">
        <v>31</v>
      </c>
      <c r="K250" s="21">
        <v>40</v>
      </c>
      <c r="L250" s="21">
        <v>47</v>
      </c>
      <c r="M250" s="21">
        <v>58</v>
      </c>
      <c r="N250" s="21">
        <v>43</v>
      </c>
      <c r="O250" s="22">
        <f>SUM(C250:N250)</f>
        <v>555</v>
      </c>
      <c r="Q250" s="41"/>
    </row>
    <row r="251" spans="1:17" x14ac:dyDescent="0.25">
      <c r="A251" s="44"/>
      <c r="B251" s="19" t="s">
        <v>1</v>
      </c>
      <c r="C251" s="17">
        <v>58</v>
      </c>
      <c r="D251" s="17">
        <v>35</v>
      </c>
      <c r="E251" s="17">
        <v>33</v>
      </c>
      <c r="F251" s="17">
        <v>58</v>
      </c>
      <c r="G251" s="17">
        <v>28</v>
      </c>
      <c r="H251" s="17">
        <v>55</v>
      </c>
      <c r="I251" s="17">
        <v>57</v>
      </c>
      <c r="J251" s="17">
        <v>38</v>
      </c>
      <c r="K251" s="17">
        <v>21</v>
      </c>
      <c r="L251" s="17">
        <v>60</v>
      </c>
      <c r="M251" s="17">
        <v>48</v>
      </c>
      <c r="N251" s="17">
        <v>30</v>
      </c>
      <c r="O251" s="3">
        <f t="shared" ref="O251:O252" si="55">SUM(C251:N251)</f>
        <v>521</v>
      </c>
      <c r="Q251" s="42"/>
    </row>
    <row r="252" spans="1:17" x14ac:dyDescent="0.25">
      <c r="A252" s="45"/>
      <c r="B252" s="23" t="s">
        <v>3</v>
      </c>
      <c r="C252" s="24">
        <v>96</v>
      </c>
      <c r="D252" s="24">
        <v>33</v>
      </c>
      <c r="E252" s="24">
        <v>50</v>
      </c>
      <c r="F252" s="24">
        <v>43</v>
      </c>
      <c r="G252" s="24">
        <v>124</v>
      </c>
      <c r="H252" s="24">
        <v>79</v>
      </c>
      <c r="I252" s="24">
        <v>105</v>
      </c>
      <c r="J252" s="24">
        <v>41</v>
      </c>
      <c r="K252" s="24">
        <v>103</v>
      </c>
      <c r="L252" s="24">
        <v>124</v>
      </c>
      <c r="M252" s="24">
        <v>160</v>
      </c>
      <c r="N252" s="24">
        <v>113</v>
      </c>
      <c r="O252" s="25">
        <f t="shared" si="55"/>
        <v>1071</v>
      </c>
      <c r="Q252" s="42"/>
    </row>
    <row r="253" spans="1:17" x14ac:dyDescent="0.25">
      <c r="A253" s="43" t="s">
        <v>116</v>
      </c>
      <c r="B253" s="20" t="s">
        <v>2</v>
      </c>
      <c r="C253" s="21">
        <v>11</v>
      </c>
      <c r="D253" s="21">
        <v>30</v>
      </c>
      <c r="E253" s="21">
        <v>35</v>
      </c>
      <c r="F253" s="21">
        <v>56</v>
      </c>
      <c r="G253" s="21">
        <v>35</v>
      </c>
      <c r="H253" s="21">
        <v>28</v>
      </c>
      <c r="I253" s="21">
        <v>32</v>
      </c>
      <c r="J253" s="21">
        <v>24</v>
      </c>
      <c r="K253" s="21">
        <v>19</v>
      </c>
      <c r="L253" s="21">
        <v>43</v>
      </c>
      <c r="M253" s="21">
        <v>22</v>
      </c>
      <c r="N253" s="21">
        <v>25</v>
      </c>
      <c r="O253" s="22">
        <f>SUM(C253:N253)</f>
        <v>360</v>
      </c>
      <c r="Q253" s="41"/>
    </row>
    <row r="254" spans="1:17" x14ac:dyDescent="0.25">
      <c r="A254" s="44"/>
      <c r="B254" s="19" t="s">
        <v>1</v>
      </c>
      <c r="C254" s="17">
        <v>61</v>
      </c>
      <c r="D254" s="17">
        <v>47</v>
      </c>
      <c r="E254" s="17">
        <v>52</v>
      </c>
      <c r="F254" s="17">
        <v>69</v>
      </c>
      <c r="G254" s="17">
        <v>58</v>
      </c>
      <c r="H254" s="17">
        <v>8</v>
      </c>
      <c r="I254" s="17">
        <v>60</v>
      </c>
      <c r="J254" s="17">
        <v>20</v>
      </c>
      <c r="K254" s="17">
        <v>55</v>
      </c>
      <c r="L254" s="17">
        <v>112</v>
      </c>
      <c r="M254" s="17">
        <v>69</v>
      </c>
      <c r="N254" s="17">
        <v>274</v>
      </c>
      <c r="O254" s="3">
        <f t="shared" ref="O254:O255" si="56">SUM(C254:N254)</f>
        <v>885</v>
      </c>
      <c r="Q254" s="42"/>
    </row>
    <row r="255" spans="1:17" x14ac:dyDescent="0.25">
      <c r="A255" s="45"/>
      <c r="B255" s="23" t="s">
        <v>3</v>
      </c>
      <c r="C255" s="24">
        <v>109</v>
      </c>
      <c r="D255" s="24">
        <v>181</v>
      </c>
      <c r="E255" s="24">
        <v>170</v>
      </c>
      <c r="F255" s="24">
        <v>136</v>
      </c>
      <c r="G255" s="24">
        <v>257</v>
      </c>
      <c r="H255" s="24">
        <v>213</v>
      </c>
      <c r="I255" s="24">
        <v>193</v>
      </c>
      <c r="J255" s="24">
        <v>879</v>
      </c>
      <c r="K255" s="24">
        <v>149</v>
      </c>
      <c r="L255" s="24">
        <v>138</v>
      </c>
      <c r="M255" s="24">
        <v>216</v>
      </c>
      <c r="N255" s="24">
        <v>321</v>
      </c>
      <c r="O255" s="25">
        <f t="shared" si="56"/>
        <v>2962</v>
      </c>
      <c r="Q255" s="42"/>
    </row>
    <row r="256" spans="1:17" x14ac:dyDescent="0.25">
      <c r="A256" s="43" t="s">
        <v>117</v>
      </c>
      <c r="B256" s="20" t="s">
        <v>2</v>
      </c>
      <c r="C256" s="21">
        <v>21</v>
      </c>
      <c r="D256" s="21">
        <v>23</v>
      </c>
      <c r="E256" s="21">
        <v>12</v>
      </c>
      <c r="F256" s="21">
        <v>13</v>
      </c>
      <c r="G256" s="21">
        <v>34</v>
      </c>
      <c r="H256" s="21">
        <v>13</v>
      </c>
      <c r="I256" s="21">
        <v>16</v>
      </c>
      <c r="J256" s="21">
        <v>11</v>
      </c>
      <c r="K256" s="21">
        <v>10</v>
      </c>
      <c r="L256" s="21">
        <v>15</v>
      </c>
      <c r="M256" s="21">
        <v>15</v>
      </c>
      <c r="N256" s="21">
        <v>9</v>
      </c>
      <c r="O256" s="22">
        <f>SUM(C256:N256)</f>
        <v>192</v>
      </c>
      <c r="Q256" s="41"/>
    </row>
    <row r="257" spans="1:17" x14ac:dyDescent="0.25">
      <c r="A257" s="44"/>
      <c r="B257" s="19" t="s">
        <v>1</v>
      </c>
      <c r="C257" s="17">
        <v>15</v>
      </c>
      <c r="D257" s="17">
        <v>16</v>
      </c>
      <c r="E257" s="17">
        <v>4</v>
      </c>
      <c r="F257" s="17">
        <v>11</v>
      </c>
      <c r="G257" s="17">
        <v>16</v>
      </c>
      <c r="H257" s="17">
        <v>3</v>
      </c>
      <c r="I257" s="17">
        <v>15</v>
      </c>
      <c r="J257" s="17">
        <v>1</v>
      </c>
      <c r="K257" s="17">
        <v>12</v>
      </c>
      <c r="L257" s="17">
        <v>29</v>
      </c>
      <c r="M257" s="17">
        <v>25</v>
      </c>
      <c r="N257" s="17">
        <v>17</v>
      </c>
      <c r="O257" s="3">
        <f t="shared" ref="O257:O258" si="57">SUM(C257:N257)</f>
        <v>164</v>
      </c>
      <c r="Q257" s="42"/>
    </row>
    <row r="258" spans="1:17" x14ac:dyDescent="0.25">
      <c r="A258" s="45"/>
      <c r="B258" s="23" t="s">
        <v>3</v>
      </c>
      <c r="C258" s="24">
        <v>148</v>
      </c>
      <c r="D258" s="24">
        <v>122</v>
      </c>
      <c r="E258" s="24">
        <v>84</v>
      </c>
      <c r="F258" s="24">
        <v>136</v>
      </c>
      <c r="G258" s="24">
        <v>86</v>
      </c>
      <c r="H258" s="24">
        <v>112</v>
      </c>
      <c r="I258" s="24">
        <v>105</v>
      </c>
      <c r="J258" s="24">
        <v>47</v>
      </c>
      <c r="K258" s="24">
        <v>70</v>
      </c>
      <c r="L258" s="24">
        <v>138</v>
      </c>
      <c r="M258" s="24">
        <v>93</v>
      </c>
      <c r="N258" s="24">
        <v>232</v>
      </c>
      <c r="O258" s="25">
        <f t="shared" si="57"/>
        <v>1373</v>
      </c>
      <c r="Q258" s="42"/>
    </row>
    <row r="259" spans="1:17" x14ac:dyDescent="0.25">
      <c r="A259" s="43" t="s">
        <v>118</v>
      </c>
      <c r="B259" s="20" t="s">
        <v>2</v>
      </c>
      <c r="C259" s="21">
        <v>35</v>
      </c>
      <c r="D259" s="21">
        <v>18</v>
      </c>
      <c r="E259" s="21">
        <v>24</v>
      </c>
      <c r="F259" s="21">
        <v>40</v>
      </c>
      <c r="G259" s="21">
        <v>28</v>
      </c>
      <c r="H259" s="21">
        <v>41</v>
      </c>
      <c r="I259" s="21">
        <v>45</v>
      </c>
      <c r="J259" s="21">
        <v>28</v>
      </c>
      <c r="K259" s="21">
        <v>14</v>
      </c>
      <c r="L259" s="21">
        <v>42</v>
      </c>
      <c r="M259" s="21">
        <v>20</v>
      </c>
      <c r="N259" s="21">
        <v>16</v>
      </c>
      <c r="O259" s="22">
        <f>SUM(C259:N259)</f>
        <v>351</v>
      </c>
      <c r="Q259" s="41"/>
    </row>
    <row r="260" spans="1:17" x14ac:dyDescent="0.25">
      <c r="A260" s="44"/>
      <c r="B260" s="19" t="s">
        <v>1</v>
      </c>
      <c r="C260" s="17">
        <v>23</v>
      </c>
      <c r="D260" s="17">
        <v>21</v>
      </c>
      <c r="E260" s="17">
        <v>13</v>
      </c>
      <c r="F260" s="17">
        <v>11</v>
      </c>
      <c r="G260" s="17">
        <v>20</v>
      </c>
      <c r="H260" s="17">
        <v>2</v>
      </c>
      <c r="I260" s="17">
        <v>15</v>
      </c>
      <c r="J260" s="17">
        <v>6</v>
      </c>
      <c r="K260" s="17">
        <v>9</v>
      </c>
      <c r="L260" s="17">
        <v>22</v>
      </c>
      <c r="M260" s="17">
        <v>11</v>
      </c>
      <c r="N260" s="17">
        <v>12</v>
      </c>
      <c r="O260" s="3">
        <f t="shared" ref="O260:O261" si="58">SUM(C260:N260)</f>
        <v>165</v>
      </c>
      <c r="Q260" s="42"/>
    </row>
    <row r="261" spans="1:17" x14ac:dyDescent="0.25">
      <c r="A261" s="45"/>
      <c r="B261" s="23" t="s">
        <v>3</v>
      </c>
      <c r="C261" s="24">
        <v>52</v>
      </c>
      <c r="D261" s="24">
        <v>79</v>
      </c>
      <c r="E261" s="24">
        <v>352</v>
      </c>
      <c r="F261" s="24">
        <v>78</v>
      </c>
      <c r="G261" s="24">
        <v>108</v>
      </c>
      <c r="H261" s="24">
        <v>187</v>
      </c>
      <c r="I261" s="24">
        <v>105</v>
      </c>
      <c r="J261" s="24">
        <v>45</v>
      </c>
      <c r="K261" s="24">
        <v>63</v>
      </c>
      <c r="L261" s="24">
        <v>126</v>
      </c>
      <c r="M261" s="24">
        <v>169</v>
      </c>
      <c r="N261" s="24">
        <v>243</v>
      </c>
      <c r="O261" s="25">
        <f t="shared" si="58"/>
        <v>1607</v>
      </c>
      <c r="Q261" s="42"/>
    </row>
    <row r="262" spans="1:17" x14ac:dyDescent="0.25">
      <c r="A262" s="43" t="s">
        <v>119</v>
      </c>
      <c r="B262" s="20" t="s">
        <v>2</v>
      </c>
      <c r="C262" s="21">
        <v>109</v>
      </c>
      <c r="D262" s="21">
        <v>68</v>
      </c>
      <c r="E262" s="21">
        <v>56</v>
      </c>
      <c r="F262" s="21">
        <v>60</v>
      </c>
      <c r="G262" s="21">
        <v>68</v>
      </c>
      <c r="H262" s="21">
        <v>63</v>
      </c>
      <c r="I262" s="21">
        <v>75</v>
      </c>
      <c r="J262" s="21">
        <v>55</v>
      </c>
      <c r="K262" s="21">
        <v>25</v>
      </c>
      <c r="L262" s="21">
        <v>54</v>
      </c>
      <c r="M262" s="21">
        <v>54</v>
      </c>
      <c r="N262" s="21">
        <v>35</v>
      </c>
      <c r="O262" s="22">
        <f>SUM(C262:N262)</f>
        <v>722</v>
      </c>
      <c r="Q262" s="41"/>
    </row>
    <row r="263" spans="1:17" x14ac:dyDescent="0.25">
      <c r="A263" s="44"/>
      <c r="B263" s="19" t="s">
        <v>1</v>
      </c>
      <c r="C263" s="17">
        <v>96</v>
      </c>
      <c r="D263" s="17">
        <v>102</v>
      </c>
      <c r="E263" s="17">
        <v>89</v>
      </c>
      <c r="F263" s="17">
        <v>65</v>
      </c>
      <c r="G263" s="17">
        <v>49</v>
      </c>
      <c r="H263" s="17">
        <v>29</v>
      </c>
      <c r="I263" s="17">
        <v>57</v>
      </c>
      <c r="J263" s="17">
        <v>35</v>
      </c>
      <c r="K263" s="17">
        <v>56</v>
      </c>
      <c r="L263" s="17">
        <v>97</v>
      </c>
      <c r="M263" s="17">
        <v>78</v>
      </c>
      <c r="N263" s="17">
        <v>86</v>
      </c>
      <c r="O263" s="3">
        <f t="shared" ref="O263:O264" si="59">SUM(C263:N263)</f>
        <v>839</v>
      </c>
      <c r="Q263" s="42"/>
    </row>
    <row r="264" spans="1:17" x14ac:dyDescent="0.25">
      <c r="A264" s="45"/>
      <c r="B264" s="23" t="s">
        <v>3</v>
      </c>
      <c r="C264" s="24"/>
      <c r="D264" s="24">
        <v>60</v>
      </c>
      <c r="E264" s="24">
        <v>107</v>
      </c>
      <c r="F264" s="24">
        <v>15</v>
      </c>
      <c r="G264" s="24">
        <v>44</v>
      </c>
      <c r="H264" s="24">
        <v>62</v>
      </c>
      <c r="I264" s="24">
        <v>55</v>
      </c>
      <c r="J264" s="24">
        <v>53</v>
      </c>
      <c r="K264" s="24">
        <v>60</v>
      </c>
      <c r="L264" s="24">
        <v>99</v>
      </c>
      <c r="M264" s="24">
        <v>79</v>
      </c>
      <c r="N264" s="24">
        <v>99</v>
      </c>
      <c r="O264" s="25">
        <f t="shared" si="59"/>
        <v>733</v>
      </c>
      <c r="Q264" s="42"/>
    </row>
    <row r="265" spans="1:17" x14ac:dyDescent="0.25">
      <c r="A265" s="43" t="s">
        <v>120</v>
      </c>
      <c r="B265" s="20" t="s">
        <v>2</v>
      </c>
      <c r="C265" s="21">
        <v>621</v>
      </c>
      <c r="D265" s="21">
        <v>62</v>
      </c>
      <c r="E265" s="21">
        <v>78</v>
      </c>
      <c r="F265" s="21">
        <v>111</v>
      </c>
      <c r="G265" s="21">
        <v>61</v>
      </c>
      <c r="H265" s="21">
        <v>53</v>
      </c>
      <c r="I265" s="21">
        <v>31</v>
      </c>
      <c r="J265" s="21">
        <v>73</v>
      </c>
      <c r="K265" s="21">
        <v>35</v>
      </c>
      <c r="L265" s="21">
        <v>47</v>
      </c>
      <c r="M265" s="21">
        <v>39</v>
      </c>
      <c r="N265" s="21">
        <v>29</v>
      </c>
      <c r="O265" s="22">
        <f>SUM(C265:N265)</f>
        <v>1240</v>
      </c>
      <c r="Q265" s="41"/>
    </row>
    <row r="266" spans="1:17" x14ac:dyDescent="0.25">
      <c r="A266" s="44"/>
      <c r="B266" s="19" t="s">
        <v>1</v>
      </c>
      <c r="C266" s="17">
        <v>80</v>
      </c>
      <c r="D266" s="17">
        <v>137</v>
      </c>
      <c r="E266" s="17">
        <v>121</v>
      </c>
      <c r="F266" s="17">
        <v>86</v>
      </c>
      <c r="G266" s="17">
        <v>83</v>
      </c>
      <c r="H266" s="17">
        <v>33</v>
      </c>
      <c r="I266" s="17">
        <v>68</v>
      </c>
      <c r="J266" s="17">
        <v>61</v>
      </c>
      <c r="K266" s="17">
        <v>68</v>
      </c>
      <c r="L266" s="17">
        <v>100</v>
      </c>
      <c r="M266" s="17">
        <v>134</v>
      </c>
      <c r="N266" s="17">
        <v>82</v>
      </c>
      <c r="O266" s="3">
        <f t="shared" ref="O266:O267" si="60">SUM(C266:N266)</f>
        <v>1053</v>
      </c>
      <c r="Q266" s="42"/>
    </row>
    <row r="267" spans="1:17" x14ac:dyDescent="0.25">
      <c r="A267" s="45"/>
      <c r="B267" s="23" t="s">
        <v>3</v>
      </c>
      <c r="C267" s="24">
        <v>0</v>
      </c>
      <c r="D267" s="24">
        <v>0</v>
      </c>
      <c r="E267" s="24">
        <v>0</v>
      </c>
      <c r="F267" s="24">
        <v>0</v>
      </c>
      <c r="G267" s="24">
        <v>0</v>
      </c>
      <c r="H267" s="24">
        <v>0</v>
      </c>
      <c r="I267" s="24">
        <v>0</v>
      </c>
      <c r="J267" s="24">
        <v>0</v>
      </c>
      <c r="K267" s="24">
        <v>0</v>
      </c>
      <c r="L267" s="24">
        <v>0</v>
      </c>
      <c r="M267" s="24">
        <v>0</v>
      </c>
      <c r="N267" s="24">
        <v>0</v>
      </c>
      <c r="O267" s="25">
        <f t="shared" si="60"/>
        <v>0</v>
      </c>
      <c r="Q267" s="42"/>
    </row>
    <row r="268" spans="1:17" x14ac:dyDescent="0.25">
      <c r="A268" s="43" t="s">
        <v>121</v>
      </c>
      <c r="B268" s="20" t="s">
        <v>2</v>
      </c>
      <c r="C268" s="21">
        <v>107</v>
      </c>
      <c r="D268" s="21">
        <v>108</v>
      </c>
      <c r="E268" s="21">
        <v>69</v>
      </c>
      <c r="F268" s="21">
        <v>126</v>
      </c>
      <c r="G268" s="21">
        <v>165</v>
      </c>
      <c r="H268" s="21">
        <v>38</v>
      </c>
      <c r="I268" s="21">
        <v>46</v>
      </c>
      <c r="J268" s="21">
        <v>35</v>
      </c>
      <c r="K268" s="21">
        <v>16</v>
      </c>
      <c r="L268" s="21">
        <v>61</v>
      </c>
      <c r="M268" s="21">
        <v>41</v>
      </c>
      <c r="N268" s="21">
        <v>39</v>
      </c>
      <c r="O268" s="22">
        <f>SUM(C268:N268)</f>
        <v>851</v>
      </c>
      <c r="Q268" s="41"/>
    </row>
    <row r="269" spans="1:17" x14ac:dyDescent="0.25">
      <c r="A269" s="44"/>
      <c r="B269" s="19" t="s">
        <v>1</v>
      </c>
      <c r="C269" s="17">
        <v>49</v>
      </c>
      <c r="D269" s="17">
        <v>49</v>
      </c>
      <c r="E269" s="17">
        <v>105</v>
      </c>
      <c r="F269" s="17">
        <v>40</v>
      </c>
      <c r="G269" s="17">
        <v>50</v>
      </c>
      <c r="H269" s="17">
        <v>21</v>
      </c>
      <c r="I269" s="17">
        <v>25</v>
      </c>
      <c r="J269" s="17">
        <v>17</v>
      </c>
      <c r="K269" s="17">
        <v>28</v>
      </c>
      <c r="L269" s="17">
        <v>44</v>
      </c>
      <c r="M269" s="17">
        <v>46</v>
      </c>
      <c r="N269" s="17">
        <v>57</v>
      </c>
      <c r="O269" s="3">
        <f t="shared" ref="O269:O270" si="61">SUM(C269:N269)</f>
        <v>531</v>
      </c>
      <c r="Q269" s="42"/>
    </row>
    <row r="270" spans="1:17" x14ac:dyDescent="0.25">
      <c r="A270" s="45"/>
      <c r="B270" s="23" t="s">
        <v>3</v>
      </c>
      <c r="C270" s="24"/>
      <c r="D270" s="24">
        <v>53</v>
      </c>
      <c r="E270" s="24">
        <v>40</v>
      </c>
      <c r="F270" s="24">
        <v>11</v>
      </c>
      <c r="G270" s="24">
        <v>363</v>
      </c>
      <c r="H270" s="24">
        <v>40</v>
      </c>
      <c r="I270" s="24">
        <v>27</v>
      </c>
      <c r="J270" s="24">
        <v>31</v>
      </c>
      <c r="K270" s="24">
        <v>28</v>
      </c>
      <c r="L270" s="24">
        <v>33</v>
      </c>
      <c r="M270" s="24">
        <v>27</v>
      </c>
      <c r="N270" s="24">
        <v>39</v>
      </c>
      <c r="O270" s="25">
        <f t="shared" si="61"/>
        <v>692</v>
      </c>
      <c r="Q270" s="42"/>
    </row>
    <row r="271" spans="1:17" x14ac:dyDescent="0.25">
      <c r="A271" s="43" t="s">
        <v>122</v>
      </c>
      <c r="B271" s="20" t="s">
        <v>2</v>
      </c>
      <c r="C271" s="21">
        <v>69</v>
      </c>
      <c r="D271" s="21">
        <v>69</v>
      </c>
      <c r="E271" s="21">
        <v>34</v>
      </c>
      <c r="F271" s="21">
        <v>71</v>
      </c>
      <c r="G271" s="21">
        <v>38</v>
      </c>
      <c r="H271" s="21">
        <v>31</v>
      </c>
      <c r="I271" s="21">
        <v>22</v>
      </c>
      <c r="J271" s="21">
        <v>33</v>
      </c>
      <c r="K271" s="21">
        <v>33</v>
      </c>
      <c r="L271" s="21">
        <v>33</v>
      </c>
      <c r="M271" s="21">
        <v>34</v>
      </c>
      <c r="N271" s="21">
        <v>34</v>
      </c>
      <c r="O271" s="22">
        <f>SUM(C271:N271)</f>
        <v>501</v>
      </c>
      <c r="Q271" s="41"/>
    </row>
    <row r="272" spans="1:17" x14ac:dyDescent="0.25">
      <c r="A272" s="44"/>
      <c r="B272" s="19" t="s">
        <v>1</v>
      </c>
      <c r="C272" s="17">
        <v>57</v>
      </c>
      <c r="D272" s="17">
        <v>46</v>
      </c>
      <c r="E272" s="17">
        <v>82</v>
      </c>
      <c r="F272" s="17">
        <v>91</v>
      </c>
      <c r="G272" s="17">
        <v>55</v>
      </c>
      <c r="H272" s="17">
        <v>37</v>
      </c>
      <c r="I272" s="17">
        <v>100</v>
      </c>
      <c r="J272" s="17">
        <v>36</v>
      </c>
      <c r="K272" s="17">
        <v>57</v>
      </c>
      <c r="L272" s="17">
        <v>93</v>
      </c>
      <c r="M272" s="17">
        <v>59</v>
      </c>
      <c r="N272" s="17">
        <v>79</v>
      </c>
      <c r="O272" s="3">
        <f t="shared" ref="O272:O273" si="62">SUM(C272:N272)</f>
        <v>792</v>
      </c>
      <c r="Q272" s="42"/>
    </row>
    <row r="273" spans="1:17" x14ac:dyDescent="0.25">
      <c r="A273" s="45"/>
      <c r="B273" s="23" t="s">
        <v>3</v>
      </c>
      <c r="C273" s="24"/>
      <c r="D273" s="24">
        <v>47</v>
      </c>
      <c r="E273" s="24">
        <v>126</v>
      </c>
      <c r="F273" s="24">
        <v>28</v>
      </c>
      <c r="G273" s="24">
        <v>58</v>
      </c>
      <c r="H273" s="24">
        <v>40</v>
      </c>
      <c r="I273" s="24">
        <v>39</v>
      </c>
      <c r="J273" s="24">
        <v>22</v>
      </c>
      <c r="K273" s="24">
        <v>20</v>
      </c>
      <c r="L273" s="24">
        <v>12</v>
      </c>
      <c r="M273" s="24">
        <v>49</v>
      </c>
      <c r="N273" s="24">
        <v>59</v>
      </c>
      <c r="O273" s="25">
        <f t="shared" si="62"/>
        <v>500</v>
      </c>
      <c r="Q273" s="42"/>
    </row>
    <row r="274" spans="1:17" x14ac:dyDescent="0.25">
      <c r="A274" s="43" t="s">
        <v>123</v>
      </c>
      <c r="B274" s="20" t="s">
        <v>2</v>
      </c>
      <c r="C274" s="21">
        <v>109</v>
      </c>
      <c r="D274" s="21">
        <v>74</v>
      </c>
      <c r="E274" s="21">
        <v>95</v>
      </c>
      <c r="F274" s="21">
        <v>92</v>
      </c>
      <c r="G274" s="21">
        <v>94</v>
      </c>
      <c r="H274" s="21">
        <v>70</v>
      </c>
      <c r="I274" s="21">
        <v>61</v>
      </c>
      <c r="J274" s="21">
        <v>86</v>
      </c>
      <c r="K274" s="21">
        <v>45</v>
      </c>
      <c r="L274" s="21">
        <v>61</v>
      </c>
      <c r="M274" s="21">
        <v>71</v>
      </c>
      <c r="N274" s="21">
        <v>51</v>
      </c>
      <c r="O274" s="22">
        <f>SUM(C274:N274)</f>
        <v>909</v>
      </c>
      <c r="Q274" s="41"/>
    </row>
    <row r="275" spans="1:17" x14ac:dyDescent="0.25">
      <c r="A275" s="44"/>
      <c r="B275" s="19" t="s">
        <v>1</v>
      </c>
      <c r="C275" s="17">
        <v>139</v>
      </c>
      <c r="D275" s="17">
        <v>105</v>
      </c>
      <c r="E275" s="17">
        <v>59</v>
      </c>
      <c r="F275" s="17">
        <v>67</v>
      </c>
      <c r="G275" s="17">
        <v>85</v>
      </c>
      <c r="H275" s="17">
        <v>55</v>
      </c>
      <c r="I275" s="17">
        <v>60</v>
      </c>
      <c r="J275" s="17">
        <v>42</v>
      </c>
      <c r="K275" s="17">
        <v>82</v>
      </c>
      <c r="L275" s="17">
        <v>114</v>
      </c>
      <c r="M275" s="17">
        <v>112</v>
      </c>
      <c r="N275" s="17">
        <v>83</v>
      </c>
      <c r="O275" s="3">
        <f t="shared" ref="O275:O276" si="63">SUM(C275:N275)</f>
        <v>1003</v>
      </c>
      <c r="Q275" s="42"/>
    </row>
    <row r="276" spans="1:17" x14ac:dyDescent="0.25">
      <c r="A276" s="45"/>
      <c r="B276" s="23" t="s">
        <v>3</v>
      </c>
      <c r="C276" s="24"/>
      <c r="D276" s="24">
        <v>70</v>
      </c>
      <c r="E276" s="24">
        <v>157</v>
      </c>
      <c r="F276" s="24">
        <v>48</v>
      </c>
      <c r="G276" s="24">
        <v>114</v>
      </c>
      <c r="H276" s="24">
        <v>67</v>
      </c>
      <c r="I276" s="24">
        <v>118</v>
      </c>
      <c r="J276" s="24">
        <v>64</v>
      </c>
      <c r="K276" s="24">
        <v>39</v>
      </c>
      <c r="L276" s="24">
        <v>80</v>
      </c>
      <c r="M276" s="24">
        <v>93</v>
      </c>
      <c r="N276" s="24">
        <v>105</v>
      </c>
      <c r="O276" s="25">
        <f t="shared" si="63"/>
        <v>955</v>
      </c>
      <c r="Q276" s="42"/>
    </row>
    <row r="277" spans="1:17" x14ac:dyDescent="0.25">
      <c r="A277" s="43" t="s">
        <v>124</v>
      </c>
      <c r="B277" s="20" t="s">
        <v>2</v>
      </c>
      <c r="C277" s="21">
        <v>151</v>
      </c>
      <c r="D277" s="21">
        <v>96</v>
      </c>
      <c r="E277" s="21">
        <v>93</v>
      </c>
      <c r="F277" s="21">
        <v>60</v>
      </c>
      <c r="G277" s="21">
        <v>80</v>
      </c>
      <c r="H277" s="21">
        <v>43</v>
      </c>
      <c r="I277" s="21">
        <v>64</v>
      </c>
      <c r="J277" s="21">
        <v>38</v>
      </c>
      <c r="K277" s="21">
        <v>32</v>
      </c>
      <c r="L277" s="21">
        <v>61</v>
      </c>
      <c r="M277" s="21">
        <v>43</v>
      </c>
      <c r="N277" s="21">
        <v>55</v>
      </c>
      <c r="O277" s="22">
        <f>SUM(C277:N277)</f>
        <v>816</v>
      </c>
      <c r="Q277" s="41"/>
    </row>
    <row r="278" spans="1:17" x14ac:dyDescent="0.25">
      <c r="A278" s="44"/>
      <c r="B278" s="19" t="s">
        <v>1</v>
      </c>
      <c r="C278" s="17">
        <v>35</v>
      </c>
      <c r="D278" s="17">
        <v>39</v>
      </c>
      <c r="E278" s="17">
        <v>32</v>
      </c>
      <c r="F278" s="17">
        <v>78</v>
      </c>
      <c r="G278" s="17">
        <v>44</v>
      </c>
      <c r="H278" s="17">
        <v>15</v>
      </c>
      <c r="I278" s="17">
        <v>42</v>
      </c>
      <c r="J278" s="17">
        <v>18</v>
      </c>
      <c r="K278" s="17">
        <v>4</v>
      </c>
      <c r="L278" s="17">
        <v>31</v>
      </c>
      <c r="M278" s="17">
        <v>48</v>
      </c>
      <c r="N278" s="17">
        <v>105</v>
      </c>
      <c r="O278" s="3">
        <f t="shared" ref="O278:O279" si="64">SUM(C278:N278)</f>
        <v>491</v>
      </c>
      <c r="Q278" s="42"/>
    </row>
    <row r="279" spans="1:17" x14ac:dyDescent="0.25">
      <c r="A279" s="45"/>
      <c r="B279" s="23" t="s">
        <v>3</v>
      </c>
      <c r="C279" s="24">
        <v>167</v>
      </c>
      <c r="D279" s="24">
        <v>235</v>
      </c>
      <c r="E279" s="24">
        <v>180</v>
      </c>
      <c r="F279" s="24">
        <v>109</v>
      </c>
      <c r="G279" s="24">
        <v>85</v>
      </c>
      <c r="H279" s="24">
        <v>59</v>
      </c>
      <c r="I279" s="24">
        <v>29</v>
      </c>
      <c r="J279" s="24">
        <v>21</v>
      </c>
      <c r="K279" s="24">
        <v>20</v>
      </c>
      <c r="L279" s="24">
        <v>58</v>
      </c>
      <c r="M279" s="24">
        <v>27</v>
      </c>
      <c r="N279" s="24">
        <v>190</v>
      </c>
      <c r="O279" s="25">
        <f t="shared" si="64"/>
        <v>1180</v>
      </c>
      <c r="Q279" s="42"/>
    </row>
    <row r="280" spans="1:17" x14ac:dyDescent="0.25">
      <c r="A280" s="43" t="s">
        <v>125</v>
      </c>
      <c r="B280" s="20" t="s">
        <v>2</v>
      </c>
      <c r="C280" s="21">
        <v>144</v>
      </c>
      <c r="D280" s="21">
        <v>66</v>
      </c>
      <c r="E280" s="21">
        <v>103</v>
      </c>
      <c r="F280" s="21">
        <v>98</v>
      </c>
      <c r="G280" s="21">
        <v>96</v>
      </c>
      <c r="H280" s="21">
        <v>68</v>
      </c>
      <c r="I280" s="21">
        <v>42</v>
      </c>
      <c r="J280" s="21">
        <v>47</v>
      </c>
      <c r="K280" s="21">
        <v>29</v>
      </c>
      <c r="L280" s="21">
        <v>51</v>
      </c>
      <c r="M280" s="21">
        <v>64</v>
      </c>
      <c r="N280" s="21">
        <v>43</v>
      </c>
      <c r="O280" s="22">
        <f>SUM(C280:N280)</f>
        <v>851</v>
      </c>
      <c r="Q280" s="41"/>
    </row>
    <row r="281" spans="1:17" x14ac:dyDescent="0.25">
      <c r="A281" s="44"/>
      <c r="B281" s="19" t="s">
        <v>1</v>
      </c>
      <c r="C281" s="17">
        <v>41</v>
      </c>
      <c r="D281" s="17">
        <v>75</v>
      </c>
      <c r="E281" s="17">
        <v>83</v>
      </c>
      <c r="F281" s="17">
        <v>77</v>
      </c>
      <c r="G281" s="17">
        <v>57</v>
      </c>
      <c r="H281" s="17">
        <v>63</v>
      </c>
      <c r="I281" s="17">
        <v>64</v>
      </c>
      <c r="J281" s="17">
        <v>42</v>
      </c>
      <c r="K281" s="17">
        <v>76</v>
      </c>
      <c r="L281" s="17">
        <v>65</v>
      </c>
      <c r="M281" s="17">
        <v>94</v>
      </c>
      <c r="N281" s="17">
        <v>79</v>
      </c>
      <c r="O281" s="3">
        <f t="shared" ref="O281:O282" si="65">SUM(C281:N281)</f>
        <v>816</v>
      </c>
      <c r="Q281" s="42"/>
    </row>
    <row r="282" spans="1:17" x14ac:dyDescent="0.25">
      <c r="A282" s="45"/>
      <c r="B282" s="23" t="s">
        <v>3</v>
      </c>
      <c r="C282" s="24">
        <v>61</v>
      </c>
      <c r="D282" s="24">
        <v>79</v>
      </c>
      <c r="E282" s="24">
        <v>110</v>
      </c>
      <c r="F282" s="24">
        <v>118</v>
      </c>
      <c r="G282" s="24">
        <v>138</v>
      </c>
      <c r="H282" s="24">
        <v>96</v>
      </c>
      <c r="I282" s="24">
        <v>118</v>
      </c>
      <c r="J282" s="24">
        <v>67</v>
      </c>
      <c r="K282" s="24">
        <v>77</v>
      </c>
      <c r="L282" s="24">
        <v>175</v>
      </c>
      <c r="M282" s="24">
        <v>116</v>
      </c>
      <c r="N282" s="24">
        <v>182</v>
      </c>
      <c r="O282" s="25">
        <f t="shared" si="65"/>
        <v>1337</v>
      </c>
      <c r="Q282" s="42"/>
    </row>
    <row r="283" spans="1:17" x14ac:dyDescent="0.25">
      <c r="A283" s="43" t="s">
        <v>126</v>
      </c>
      <c r="B283" s="20" t="s">
        <v>2</v>
      </c>
      <c r="C283" s="21">
        <v>292</v>
      </c>
      <c r="D283" s="21">
        <v>98</v>
      </c>
      <c r="E283" s="21">
        <v>57</v>
      </c>
      <c r="F283" s="21">
        <v>68</v>
      </c>
      <c r="G283" s="21">
        <v>51</v>
      </c>
      <c r="H283" s="21">
        <v>52</v>
      </c>
      <c r="I283" s="21">
        <v>43</v>
      </c>
      <c r="J283" s="21">
        <v>38</v>
      </c>
      <c r="K283" s="21">
        <v>45</v>
      </c>
      <c r="L283" s="21">
        <v>62</v>
      </c>
      <c r="M283" s="21">
        <v>64</v>
      </c>
      <c r="N283" s="21">
        <v>41</v>
      </c>
      <c r="O283" s="22">
        <f>SUM(C283:N283)</f>
        <v>911</v>
      </c>
      <c r="Q283" s="41"/>
    </row>
    <row r="284" spans="1:17" x14ac:dyDescent="0.25">
      <c r="A284" s="44"/>
      <c r="B284" s="19" t="s">
        <v>1</v>
      </c>
      <c r="C284" s="17">
        <v>29</v>
      </c>
      <c r="D284" s="17">
        <v>83</v>
      </c>
      <c r="E284" s="17">
        <v>104</v>
      </c>
      <c r="F284" s="17">
        <v>95</v>
      </c>
      <c r="G284" s="17">
        <v>103</v>
      </c>
      <c r="H284" s="17">
        <v>18</v>
      </c>
      <c r="I284" s="17">
        <v>31</v>
      </c>
      <c r="J284" s="17">
        <v>31</v>
      </c>
      <c r="K284" s="17">
        <v>65</v>
      </c>
      <c r="L284" s="17">
        <v>46</v>
      </c>
      <c r="M284" s="17">
        <v>32</v>
      </c>
      <c r="N284" s="17">
        <v>31</v>
      </c>
      <c r="O284" s="3">
        <f t="shared" ref="O284:O285" si="66">SUM(C284:N284)</f>
        <v>668</v>
      </c>
      <c r="Q284" s="42"/>
    </row>
    <row r="285" spans="1:17" x14ac:dyDescent="0.25">
      <c r="A285" s="45"/>
      <c r="B285" s="23" t="s">
        <v>3</v>
      </c>
      <c r="C285" s="24"/>
      <c r="D285" s="24"/>
      <c r="E285" s="24"/>
      <c r="F285" s="24"/>
      <c r="G285" s="24"/>
      <c r="H285" s="24"/>
      <c r="I285" s="24">
        <v>1</v>
      </c>
      <c r="J285" s="24">
        <v>124</v>
      </c>
      <c r="K285" s="24">
        <v>39</v>
      </c>
      <c r="L285" s="24">
        <v>40</v>
      </c>
      <c r="M285" s="24">
        <v>55</v>
      </c>
      <c r="N285" s="24">
        <v>94</v>
      </c>
      <c r="O285" s="25">
        <f t="shared" si="66"/>
        <v>353</v>
      </c>
      <c r="Q285" s="42"/>
    </row>
    <row r="286" spans="1:17" x14ac:dyDescent="0.25">
      <c r="A286" s="43" t="s">
        <v>127</v>
      </c>
      <c r="B286" s="20" t="s">
        <v>2</v>
      </c>
      <c r="C286" s="21">
        <v>437</v>
      </c>
      <c r="D286" s="21">
        <v>76</v>
      </c>
      <c r="E286" s="21">
        <v>59</v>
      </c>
      <c r="F286" s="21">
        <v>46</v>
      </c>
      <c r="G286" s="21">
        <v>47</v>
      </c>
      <c r="H286" s="21">
        <v>35</v>
      </c>
      <c r="I286" s="21">
        <v>25</v>
      </c>
      <c r="J286" s="21">
        <v>34</v>
      </c>
      <c r="K286" s="21">
        <v>23</v>
      </c>
      <c r="L286" s="21">
        <v>31</v>
      </c>
      <c r="M286" s="21">
        <v>81</v>
      </c>
      <c r="N286" s="21">
        <v>25</v>
      </c>
      <c r="O286" s="22">
        <f>SUM(C286:N286)</f>
        <v>919</v>
      </c>
      <c r="Q286" s="41"/>
    </row>
    <row r="287" spans="1:17" x14ac:dyDescent="0.25">
      <c r="A287" s="44"/>
      <c r="B287" s="19" t="s">
        <v>1</v>
      </c>
      <c r="C287" s="17"/>
      <c r="D287" s="17">
        <v>36</v>
      </c>
      <c r="E287" s="17">
        <v>102</v>
      </c>
      <c r="F287" s="17">
        <v>7</v>
      </c>
      <c r="G287" s="17">
        <v>40</v>
      </c>
      <c r="H287" s="17">
        <v>17</v>
      </c>
      <c r="I287" s="17">
        <v>34</v>
      </c>
      <c r="J287" s="17">
        <v>3</v>
      </c>
      <c r="K287" s="17">
        <v>14</v>
      </c>
      <c r="L287" s="17">
        <v>32</v>
      </c>
      <c r="M287" s="17">
        <v>34</v>
      </c>
      <c r="N287" s="17">
        <v>28</v>
      </c>
      <c r="O287" s="3">
        <f t="shared" ref="O287:O288" si="67">SUM(C287:N287)</f>
        <v>347</v>
      </c>
      <c r="Q287" s="42"/>
    </row>
    <row r="288" spans="1:17" x14ac:dyDescent="0.25">
      <c r="A288" s="45"/>
      <c r="B288" s="23" t="s">
        <v>3</v>
      </c>
      <c r="C288" s="24"/>
      <c r="D288" s="24"/>
      <c r="E288" s="24"/>
      <c r="F288" s="24"/>
      <c r="G288" s="24"/>
      <c r="H288" s="24"/>
      <c r="I288" s="24"/>
      <c r="J288" s="24">
        <v>187</v>
      </c>
      <c r="K288" s="24">
        <v>93</v>
      </c>
      <c r="L288" s="24">
        <v>92</v>
      </c>
      <c r="M288" s="24">
        <v>65</v>
      </c>
      <c r="N288" s="24">
        <v>117</v>
      </c>
      <c r="O288" s="25">
        <f t="shared" si="67"/>
        <v>554</v>
      </c>
      <c r="Q288" s="42"/>
    </row>
    <row r="289" spans="1:17" x14ac:dyDescent="0.25">
      <c r="A289" s="43" t="s">
        <v>128</v>
      </c>
      <c r="B289" s="20" t="s">
        <v>2</v>
      </c>
      <c r="C289" s="21">
        <v>103</v>
      </c>
      <c r="D289" s="21">
        <v>204</v>
      </c>
      <c r="E289" s="21">
        <v>75</v>
      </c>
      <c r="F289" s="21">
        <v>90</v>
      </c>
      <c r="G289" s="21">
        <v>71</v>
      </c>
      <c r="H289" s="21">
        <v>50</v>
      </c>
      <c r="I289" s="21">
        <v>23</v>
      </c>
      <c r="J289" s="21">
        <v>31</v>
      </c>
      <c r="K289" s="21">
        <v>51</v>
      </c>
      <c r="L289" s="21">
        <v>41</v>
      </c>
      <c r="M289" s="21">
        <v>40</v>
      </c>
      <c r="N289" s="21">
        <v>55</v>
      </c>
      <c r="O289" s="22">
        <f>SUM(C289:N289)</f>
        <v>834</v>
      </c>
      <c r="Q289" s="41"/>
    </row>
    <row r="290" spans="1:17" x14ac:dyDescent="0.25">
      <c r="A290" s="44"/>
      <c r="B290" s="19" t="s">
        <v>1</v>
      </c>
      <c r="C290" s="17">
        <v>38</v>
      </c>
      <c r="D290" s="17">
        <v>17</v>
      </c>
      <c r="E290" s="17">
        <v>42</v>
      </c>
      <c r="F290" s="17">
        <v>50</v>
      </c>
      <c r="G290" s="17">
        <v>51</v>
      </c>
      <c r="H290" s="17">
        <v>46</v>
      </c>
      <c r="I290" s="17">
        <v>5</v>
      </c>
      <c r="J290" s="17">
        <v>15</v>
      </c>
      <c r="K290" s="17">
        <v>26</v>
      </c>
      <c r="L290" s="17">
        <v>68</v>
      </c>
      <c r="M290" s="17">
        <v>48</v>
      </c>
      <c r="N290" s="17">
        <v>87</v>
      </c>
      <c r="O290" s="3">
        <f t="shared" ref="O290:O291" si="68">SUM(C290:N290)</f>
        <v>493</v>
      </c>
      <c r="Q290" s="42"/>
    </row>
    <row r="291" spans="1:17" x14ac:dyDescent="0.25">
      <c r="A291" s="45"/>
      <c r="B291" s="23" t="s">
        <v>3</v>
      </c>
      <c r="C291" s="24">
        <v>0</v>
      </c>
      <c r="D291" s="24">
        <v>0</v>
      </c>
      <c r="E291" s="24">
        <v>0</v>
      </c>
      <c r="F291" s="24">
        <v>0</v>
      </c>
      <c r="G291" s="24">
        <v>0</v>
      </c>
      <c r="H291" s="24">
        <v>0</v>
      </c>
      <c r="I291" s="24">
        <v>0</v>
      </c>
      <c r="J291" s="24">
        <v>0</v>
      </c>
      <c r="K291" s="24">
        <v>0</v>
      </c>
      <c r="L291" s="24">
        <v>0</v>
      </c>
      <c r="M291" s="24">
        <v>0</v>
      </c>
      <c r="N291" s="24">
        <v>0</v>
      </c>
      <c r="O291" s="25">
        <f t="shared" si="68"/>
        <v>0</v>
      </c>
      <c r="Q291" s="42"/>
    </row>
    <row r="292" spans="1:17" x14ac:dyDescent="0.25">
      <c r="A292" s="43" t="s">
        <v>130</v>
      </c>
      <c r="B292" s="20" t="s">
        <v>2</v>
      </c>
      <c r="C292" s="21">
        <v>92</v>
      </c>
      <c r="D292" s="21">
        <v>84</v>
      </c>
      <c r="E292" s="21">
        <v>64</v>
      </c>
      <c r="F292" s="21">
        <v>76</v>
      </c>
      <c r="G292" s="21">
        <v>74</v>
      </c>
      <c r="H292" s="21">
        <v>65</v>
      </c>
      <c r="I292" s="21">
        <v>79</v>
      </c>
      <c r="J292" s="21">
        <v>40</v>
      </c>
      <c r="K292" s="21">
        <v>50</v>
      </c>
      <c r="L292" s="21">
        <v>66</v>
      </c>
      <c r="M292" s="21">
        <v>65</v>
      </c>
      <c r="N292" s="21">
        <v>54</v>
      </c>
      <c r="O292" s="22">
        <f>SUM(C292:N292)</f>
        <v>809</v>
      </c>
      <c r="Q292" s="41"/>
    </row>
    <row r="293" spans="1:17" x14ac:dyDescent="0.25">
      <c r="A293" s="44"/>
      <c r="B293" s="19" t="s">
        <v>1</v>
      </c>
      <c r="C293" s="17">
        <v>31</v>
      </c>
      <c r="D293" s="17">
        <v>47</v>
      </c>
      <c r="E293" s="17">
        <v>72</v>
      </c>
      <c r="F293" s="17">
        <v>42</v>
      </c>
      <c r="G293" s="17">
        <v>43</v>
      </c>
      <c r="H293" s="17">
        <v>36</v>
      </c>
      <c r="I293" s="17">
        <v>41</v>
      </c>
      <c r="J293" s="17">
        <v>22</v>
      </c>
      <c r="K293" s="17">
        <v>45</v>
      </c>
      <c r="L293" s="17">
        <v>68</v>
      </c>
      <c r="M293" s="17">
        <v>31</v>
      </c>
      <c r="N293" s="17">
        <v>36</v>
      </c>
      <c r="O293" s="3">
        <f t="shared" ref="O293:O294" si="69">SUM(C293:N293)</f>
        <v>514</v>
      </c>
      <c r="Q293" s="42"/>
    </row>
    <row r="294" spans="1:17" x14ac:dyDescent="0.25">
      <c r="A294" s="45"/>
      <c r="B294" s="23" t="s">
        <v>3</v>
      </c>
      <c r="C294" s="24"/>
      <c r="D294" s="24">
        <v>91</v>
      </c>
      <c r="E294" s="24">
        <v>119</v>
      </c>
      <c r="F294" s="24">
        <v>36</v>
      </c>
      <c r="G294" s="24">
        <v>90</v>
      </c>
      <c r="H294" s="24">
        <v>50</v>
      </c>
      <c r="I294" s="24">
        <v>77</v>
      </c>
      <c r="J294" s="24">
        <v>20</v>
      </c>
      <c r="K294" s="24">
        <v>25</v>
      </c>
      <c r="L294" s="24">
        <v>93</v>
      </c>
      <c r="M294" s="24">
        <v>67</v>
      </c>
      <c r="N294" s="24">
        <v>104</v>
      </c>
      <c r="O294" s="25">
        <f t="shared" si="69"/>
        <v>772</v>
      </c>
      <c r="Q294" s="42"/>
    </row>
    <row r="295" spans="1:17" x14ac:dyDescent="0.25">
      <c r="A295" s="43" t="s">
        <v>194</v>
      </c>
      <c r="B295" s="20" t="s">
        <v>2</v>
      </c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>
        <v>97</v>
      </c>
      <c r="N295" s="21">
        <v>65</v>
      </c>
      <c r="O295" s="22">
        <f>SUM(C295:N295)</f>
        <v>162</v>
      </c>
      <c r="Q295" s="41"/>
    </row>
    <row r="296" spans="1:17" x14ac:dyDescent="0.25">
      <c r="A296" s="44"/>
      <c r="B296" s="19" t="s">
        <v>1</v>
      </c>
      <c r="C296" s="17">
        <v>56</v>
      </c>
      <c r="D296" s="17">
        <v>30</v>
      </c>
      <c r="E296" s="17">
        <v>131</v>
      </c>
      <c r="F296" s="17">
        <v>120</v>
      </c>
      <c r="G296" s="17">
        <v>119</v>
      </c>
      <c r="H296" s="17">
        <v>46</v>
      </c>
      <c r="I296" s="17">
        <v>37</v>
      </c>
      <c r="J296" s="17">
        <v>35</v>
      </c>
      <c r="K296" s="17">
        <v>26</v>
      </c>
      <c r="L296" s="17">
        <v>78</v>
      </c>
      <c r="M296" s="17">
        <v>105</v>
      </c>
      <c r="N296" s="17">
        <v>88</v>
      </c>
      <c r="O296" s="3">
        <f t="shared" ref="O296:O297" si="70">SUM(C296:N296)</f>
        <v>871</v>
      </c>
      <c r="Q296" s="42"/>
    </row>
    <row r="297" spans="1:17" x14ac:dyDescent="0.25">
      <c r="A297" s="45"/>
      <c r="B297" s="23" t="s">
        <v>3</v>
      </c>
      <c r="C297" s="24">
        <v>104</v>
      </c>
      <c r="D297" s="24">
        <v>173</v>
      </c>
      <c r="E297" s="24">
        <v>152</v>
      </c>
      <c r="F297" s="24">
        <v>113</v>
      </c>
      <c r="G297" s="24">
        <v>178</v>
      </c>
      <c r="H297" s="24">
        <v>86</v>
      </c>
      <c r="I297" s="24">
        <v>117</v>
      </c>
      <c r="J297" s="24">
        <v>106</v>
      </c>
      <c r="K297" s="24">
        <v>72</v>
      </c>
      <c r="L297" s="24">
        <v>70</v>
      </c>
      <c r="M297" s="24">
        <v>81</v>
      </c>
      <c r="N297" s="24">
        <v>107</v>
      </c>
      <c r="O297" s="25">
        <f t="shared" si="70"/>
        <v>1359</v>
      </c>
      <c r="Q297" s="42"/>
    </row>
    <row r="298" spans="1:17" x14ac:dyDescent="0.25">
      <c r="A298" s="43" t="s">
        <v>132</v>
      </c>
      <c r="B298" s="20" t="s">
        <v>2</v>
      </c>
      <c r="C298" s="21">
        <v>77</v>
      </c>
      <c r="D298" s="21">
        <v>296</v>
      </c>
      <c r="E298" s="21">
        <f>192+11</f>
        <v>203</v>
      </c>
      <c r="F298" s="21">
        <f>101+7</f>
        <v>108</v>
      </c>
      <c r="G298" s="21">
        <v>81</v>
      </c>
      <c r="H298" s="21">
        <v>249</v>
      </c>
      <c r="I298" s="21">
        <v>107</v>
      </c>
      <c r="J298" s="21">
        <v>62</v>
      </c>
      <c r="K298" s="21">
        <v>66</v>
      </c>
      <c r="L298" s="21">
        <v>79</v>
      </c>
      <c r="M298" s="21">
        <v>64</v>
      </c>
      <c r="N298" s="21">
        <v>49</v>
      </c>
      <c r="O298" s="22">
        <f>SUM(C298:N298)</f>
        <v>1441</v>
      </c>
      <c r="Q298" s="41"/>
    </row>
    <row r="299" spans="1:17" x14ac:dyDescent="0.25">
      <c r="A299" s="44"/>
      <c r="B299" s="19" t="s">
        <v>1</v>
      </c>
      <c r="C299" s="17"/>
      <c r="D299" s="17">
        <v>146</v>
      </c>
      <c r="E299" s="17">
        <v>152</v>
      </c>
      <c r="F299" s="17">
        <v>184</v>
      </c>
      <c r="G299" s="17">
        <v>133</v>
      </c>
      <c r="H299" s="17">
        <v>90</v>
      </c>
      <c r="I299" s="17">
        <v>109</v>
      </c>
      <c r="J299" s="17">
        <v>31</v>
      </c>
      <c r="K299" s="17">
        <v>70</v>
      </c>
      <c r="L299" s="17">
        <v>103</v>
      </c>
      <c r="M299" s="17">
        <v>127</v>
      </c>
      <c r="N299" s="17">
        <v>142</v>
      </c>
      <c r="O299" s="3">
        <f t="shared" ref="O299:O300" si="71">SUM(C299:N299)</f>
        <v>1287</v>
      </c>
      <c r="Q299" s="42"/>
    </row>
    <row r="300" spans="1:17" x14ac:dyDescent="0.25">
      <c r="A300" s="45"/>
      <c r="B300" s="23" t="s">
        <v>3</v>
      </c>
      <c r="C300" s="24"/>
      <c r="D300" s="24"/>
      <c r="E300" s="24"/>
      <c r="F300" s="24"/>
      <c r="G300" s="24"/>
      <c r="H300" s="24"/>
      <c r="I300" s="24">
        <v>3</v>
      </c>
      <c r="J300" s="24">
        <v>173</v>
      </c>
      <c r="K300" s="24">
        <v>16</v>
      </c>
      <c r="L300" s="24">
        <v>66</v>
      </c>
      <c r="M300" s="24">
        <v>40</v>
      </c>
      <c r="N300" s="24">
        <v>67</v>
      </c>
      <c r="O300" s="25">
        <f t="shared" si="71"/>
        <v>365</v>
      </c>
      <c r="Q300" s="42"/>
    </row>
    <row r="301" spans="1:17" x14ac:dyDescent="0.25">
      <c r="A301" s="43" t="s">
        <v>133</v>
      </c>
      <c r="B301" s="20" t="s">
        <v>2</v>
      </c>
      <c r="C301" s="21"/>
      <c r="D301" s="21">
        <v>229</v>
      </c>
      <c r="E301" s="21">
        <v>402</v>
      </c>
      <c r="F301" s="21">
        <v>251</v>
      </c>
      <c r="G301" s="21">
        <v>121</v>
      </c>
      <c r="H301" s="21">
        <v>79</v>
      </c>
      <c r="I301" s="21">
        <v>80</v>
      </c>
      <c r="J301" s="21">
        <v>124</v>
      </c>
      <c r="K301" s="21">
        <v>142</v>
      </c>
      <c r="L301" s="21">
        <v>208</v>
      </c>
      <c r="M301" s="21">
        <v>148</v>
      </c>
      <c r="N301" s="21">
        <v>97</v>
      </c>
      <c r="O301" s="22">
        <f>SUM(C301:N301)</f>
        <v>1881</v>
      </c>
      <c r="Q301" s="41"/>
    </row>
    <row r="302" spans="1:17" x14ac:dyDescent="0.25">
      <c r="A302" s="44"/>
      <c r="B302" s="19" t="s">
        <v>1</v>
      </c>
      <c r="C302" s="17"/>
      <c r="D302" s="17">
        <v>32</v>
      </c>
      <c r="E302" s="17">
        <v>104</v>
      </c>
      <c r="F302" s="17">
        <v>77</v>
      </c>
      <c r="G302" s="17">
        <v>59</v>
      </c>
      <c r="H302" s="17">
        <v>31</v>
      </c>
      <c r="I302" s="17">
        <v>19</v>
      </c>
      <c r="J302" s="17">
        <v>42</v>
      </c>
      <c r="K302" s="17">
        <v>81</v>
      </c>
      <c r="L302" s="17">
        <v>61</v>
      </c>
      <c r="M302" s="17">
        <v>107</v>
      </c>
      <c r="N302" s="17">
        <v>63</v>
      </c>
      <c r="O302" s="3">
        <f t="shared" ref="O302:O303" si="72">SUM(C302:N302)</f>
        <v>676</v>
      </c>
      <c r="Q302" s="42"/>
    </row>
    <row r="303" spans="1:17" x14ac:dyDescent="0.25">
      <c r="A303" s="45"/>
      <c r="B303" s="23" t="s">
        <v>3</v>
      </c>
      <c r="C303" s="24"/>
      <c r="D303" s="24"/>
      <c r="E303" s="24"/>
      <c r="F303" s="24"/>
      <c r="G303" s="24"/>
      <c r="H303" s="24"/>
      <c r="I303" s="24"/>
      <c r="J303" s="24">
        <v>114</v>
      </c>
      <c r="K303" s="24">
        <v>60</v>
      </c>
      <c r="L303" s="24">
        <v>125</v>
      </c>
      <c r="M303" s="24">
        <v>65</v>
      </c>
      <c r="N303" s="24">
        <v>69</v>
      </c>
      <c r="O303" s="25">
        <f t="shared" si="72"/>
        <v>433</v>
      </c>
      <c r="Q303" s="42"/>
    </row>
    <row r="304" spans="1:17" x14ac:dyDescent="0.25">
      <c r="A304" s="43" t="s">
        <v>134</v>
      </c>
      <c r="B304" s="20" t="s">
        <v>2</v>
      </c>
      <c r="C304" s="21"/>
      <c r="D304" s="21"/>
      <c r="E304" s="21"/>
      <c r="F304" s="21"/>
      <c r="G304" s="21">
        <v>233</v>
      </c>
      <c r="H304" s="21">
        <v>209</v>
      </c>
      <c r="I304" s="21">
        <v>62</v>
      </c>
      <c r="J304" s="21">
        <v>57</v>
      </c>
      <c r="K304" s="21">
        <v>72</v>
      </c>
      <c r="L304" s="21">
        <v>54</v>
      </c>
      <c r="M304" s="21">
        <v>108</v>
      </c>
      <c r="N304" s="21">
        <v>58</v>
      </c>
      <c r="O304" s="22">
        <f>SUM(C304:N304)</f>
        <v>853</v>
      </c>
      <c r="Q304" s="41"/>
    </row>
    <row r="305" spans="1:17" x14ac:dyDescent="0.25">
      <c r="A305" s="44"/>
      <c r="B305" s="19" t="s">
        <v>1</v>
      </c>
      <c r="C305" s="17"/>
      <c r="D305" s="17"/>
      <c r="E305" s="17"/>
      <c r="F305" s="17"/>
      <c r="G305" s="17">
        <v>72</v>
      </c>
      <c r="H305" s="17">
        <v>26</v>
      </c>
      <c r="I305" s="17">
        <v>13</v>
      </c>
      <c r="J305" s="17">
        <v>31</v>
      </c>
      <c r="K305" s="17">
        <v>30</v>
      </c>
      <c r="L305" s="17">
        <v>57</v>
      </c>
      <c r="M305" s="17">
        <v>32</v>
      </c>
      <c r="N305" s="17">
        <v>34</v>
      </c>
      <c r="O305" s="3">
        <f t="shared" ref="O305:O306" si="73">SUM(C305:N305)</f>
        <v>295</v>
      </c>
      <c r="Q305" s="42"/>
    </row>
    <row r="306" spans="1:17" x14ac:dyDescent="0.25">
      <c r="A306" s="45"/>
      <c r="B306" s="23" t="s">
        <v>3</v>
      </c>
      <c r="C306" s="24"/>
      <c r="D306" s="24"/>
      <c r="E306" s="24"/>
      <c r="F306" s="24"/>
      <c r="G306" s="24"/>
      <c r="H306" s="24"/>
      <c r="I306" s="24">
        <v>81</v>
      </c>
      <c r="J306" s="24">
        <v>160</v>
      </c>
      <c r="K306" s="24">
        <v>96</v>
      </c>
      <c r="L306" s="24">
        <v>191</v>
      </c>
      <c r="M306" s="24">
        <v>143</v>
      </c>
      <c r="N306" s="24">
        <v>169</v>
      </c>
      <c r="O306" s="25">
        <f t="shared" si="73"/>
        <v>840</v>
      </c>
      <c r="Q306" s="42"/>
    </row>
    <row r="307" spans="1:17" x14ac:dyDescent="0.25">
      <c r="A307" s="43" t="s">
        <v>135</v>
      </c>
      <c r="B307" s="20" t="s">
        <v>2</v>
      </c>
      <c r="C307" s="21"/>
      <c r="D307" s="21"/>
      <c r="E307" s="21"/>
      <c r="F307" s="21"/>
      <c r="G307" s="21">
        <v>391</v>
      </c>
      <c r="H307" s="21">
        <v>129</v>
      </c>
      <c r="I307" s="21">
        <v>82</v>
      </c>
      <c r="J307" s="21">
        <v>101</v>
      </c>
      <c r="K307" s="21">
        <v>61</v>
      </c>
      <c r="L307" s="21">
        <v>79</v>
      </c>
      <c r="M307" s="21">
        <v>111</v>
      </c>
      <c r="N307" s="21">
        <v>51</v>
      </c>
      <c r="O307" s="22">
        <f>SUM(C307:N307)</f>
        <v>1005</v>
      </c>
      <c r="Q307" s="41"/>
    </row>
    <row r="308" spans="1:17" x14ac:dyDescent="0.25">
      <c r="A308" s="44"/>
      <c r="B308" s="19" t="s">
        <v>1</v>
      </c>
      <c r="C308" s="17"/>
      <c r="D308" s="17"/>
      <c r="E308" s="17"/>
      <c r="F308" s="17"/>
      <c r="G308" s="17">
        <v>180</v>
      </c>
      <c r="H308" s="17">
        <v>107</v>
      </c>
      <c r="I308" s="17">
        <v>102</v>
      </c>
      <c r="J308" s="17">
        <v>81</v>
      </c>
      <c r="K308" s="17">
        <v>107</v>
      </c>
      <c r="L308" s="17">
        <v>181</v>
      </c>
      <c r="M308" s="17">
        <v>288</v>
      </c>
      <c r="N308" s="17">
        <v>219</v>
      </c>
      <c r="O308" s="3">
        <f t="shared" ref="O308" si="74">SUM(C308:N308)</f>
        <v>1265</v>
      </c>
      <c r="Q308" s="42"/>
    </row>
    <row r="309" spans="1:17" x14ac:dyDescent="0.25">
      <c r="A309" s="45"/>
      <c r="B309" s="23" t="s">
        <v>3</v>
      </c>
      <c r="C309" s="24"/>
      <c r="D309" s="24"/>
      <c r="E309" s="24"/>
      <c r="F309" s="24"/>
      <c r="G309" s="24"/>
      <c r="H309" s="24"/>
      <c r="I309" s="24"/>
      <c r="J309" s="24">
        <v>126</v>
      </c>
      <c r="K309" s="24">
        <v>60</v>
      </c>
      <c r="L309" s="24">
        <v>126</v>
      </c>
      <c r="M309" s="24">
        <v>107</v>
      </c>
      <c r="N309" s="24">
        <v>80</v>
      </c>
      <c r="O309" s="25">
        <f>SUM(C309:N309)</f>
        <v>499</v>
      </c>
      <c r="Q309" s="42"/>
    </row>
    <row r="310" spans="1:17" x14ac:dyDescent="0.25">
      <c r="A310" s="43" t="s">
        <v>136</v>
      </c>
      <c r="B310" s="20" t="s">
        <v>2</v>
      </c>
      <c r="C310" s="21"/>
      <c r="D310" s="21"/>
      <c r="E310" s="21"/>
      <c r="F310" s="21"/>
      <c r="G310" s="21"/>
      <c r="H310" s="21">
        <v>423</v>
      </c>
      <c r="I310" s="21">
        <v>116</v>
      </c>
      <c r="J310" s="21">
        <v>50</v>
      </c>
      <c r="K310" s="21">
        <v>32</v>
      </c>
      <c r="L310" s="21">
        <v>73</v>
      </c>
      <c r="M310" s="21">
        <v>40</v>
      </c>
      <c r="N310" s="21">
        <v>22</v>
      </c>
      <c r="O310" s="22">
        <f>SUM(C310:N310)</f>
        <v>756</v>
      </c>
      <c r="Q310" s="41"/>
    </row>
    <row r="311" spans="1:17" x14ac:dyDescent="0.25">
      <c r="A311" s="44"/>
      <c r="B311" s="19" t="s">
        <v>1</v>
      </c>
      <c r="C311" s="17"/>
      <c r="D311" s="17"/>
      <c r="E311" s="17"/>
      <c r="F311" s="17"/>
      <c r="G311" s="17"/>
      <c r="H311" s="17">
        <v>83</v>
      </c>
      <c r="I311" s="17">
        <v>76</v>
      </c>
      <c r="J311" s="17">
        <v>31</v>
      </c>
      <c r="K311" s="17">
        <v>51</v>
      </c>
      <c r="L311" s="17">
        <v>53</v>
      </c>
      <c r="M311" s="17">
        <v>74</v>
      </c>
      <c r="N311" s="17">
        <v>88</v>
      </c>
      <c r="O311" s="3">
        <f t="shared" ref="O311:O312" si="75">SUM(C311:N311)</f>
        <v>456</v>
      </c>
      <c r="Q311" s="42"/>
    </row>
    <row r="312" spans="1:17" x14ac:dyDescent="0.25">
      <c r="A312" s="45"/>
      <c r="B312" s="23" t="s">
        <v>3</v>
      </c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>
        <v>118</v>
      </c>
      <c r="N312" s="24">
        <v>465</v>
      </c>
      <c r="O312" s="25">
        <f t="shared" si="75"/>
        <v>583</v>
      </c>
      <c r="Q312" s="42"/>
    </row>
    <row r="313" spans="1:17" x14ac:dyDescent="0.25">
      <c r="A313" s="43" t="s">
        <v>137</v>
      </c>
      <c r="B313" s="20" t="s">
        <v>2</v>
      </c>
      <c r="C313" s="21"/>
      <c r="D313" s="21"/>
      <c r="E313" s="21"/>
      <c r="F313" s="21"/>
      <c r="G313" s="21"/>
      <c r="H313" s="21"/>
      <c r="I313" s="21">
        <v>209</v>
      </c>
      <c r="J313" s="21">
        <v>31</v>
      </c>
      <c r="K313" s="21">
        <v>21</v>
      </c>
      <c r="L313" s="21">
        <v>50</v>
      </c>
      <c r="M313" s="21">
        <v>37</v>
      </c>
      <c r="N313" s="21">
        <v>19</v>
      </c>
      <c r="O313" s="22">
        <f>SUM(C313:N313)</f>
        <v>367</v>
      </c>
      <c r="Q313" s="41"/>
    </row>
    <row r="314" spans="1:17" x14ac:dyDescent="0.25">
      <c r="A314" s="44"/>
      <c r="B314" s="19" t="s">
        <v>1</v>
      </c>
      <c r="C314" s="17"/>
      <c r="D314" s="17"/>
      <c r="E314" s="17"/>
      <c r="F314" s="17"/>
      <c r="G314" s="17"/>
      <c r="H314" s="17"/>
      <c r="I314" s="17">
        <v>27</v>
      </c>
      <c r="J314" s="17">
        <v>9</v>
      </c>
      <c r="K314" s="17">
        <v>14</v>
      </c>
      <c r="L314" s="17">
        <v>19</v>
      </c>
      <c r="M314" s="17">
        <v>21</v>
      </c>
      <c r="N314" s="17">
        <v>29</v>
      </c>
      <c r="O314" s="3">
        <f t="shared" ref="O314:O315" si="76">SUM(C314:N314)</f>
        <v>119</v>
      </c>
      <c r="Q314" s="42"/>
    </row>
    <row r="315" spans="1:17" x14ac:dyDescent="0.25">
      <c r="A315" s="45"/>
      <c r="B315" s="23" t="s">
        <v>3</v>
      </c>
      <c r="C315" s="24"/>
      <c r="D315" s="24"/>
      <c r="E315" s="24"/>
      <c r="F315" s="24"/>
      <c r="G315" s="24"/>
      <c r="H315" s="24"/>
      <c r="I315" s="24">
        <v>0</v>
      </c>
      <c r="J315" s="24">
        <v>0</v>
      </c>
      <c r="K315" s="24">
        <v>0</v>
      </c>
      <c r="L315" s="24">
        <v>0</v>
      </c>
      <c r="M315" s="24">
        <v>0</v>
      </c>
      <c r="N315" s="24">
        <v>0</v>
      </c>
      <c r="O315" s="25">
        <f t="shared" si="76"/>
        <v>0</v>
      </c>
      <c r="Q315" s="42"/>
    </row>
    <row r="316" spans="1:17" x14ac:dyDescent="0.25">
      <c r="A316" s="43" t="s">
        <v>138</v>
      </c>
      <c r="B316" s="20" t="s">
        <v>2</v>
      </c>
      <c r="C316" s="21"/>
      <c r="D316" s="21"/>
      <c r="E316" s="21"/>
      <c r="F316" s="21">
        <v>154</v>
      </c>
      <c r="G316" s="21">
        <v>44</v>
      </c>
      <c r="H316" s="21">
        <v>18</v>
      </c>
      <c r="I316" s="21">
        <v>19</v>
      </c>
      <c r="J316" s="21">
        <v>34</v>
      </c>
      <c r="K316" s="21">
        <v>26</v>
      </c>
      <c r="L316" s="21">
        <v>11</v>
      </c>
      <c r="M316" s="21">
        <v>29</v>
      </c>
      <c r="N316" s="21">
        <v>15</v>
      </c>
      <c r="O316" s="22">
        <f>SUM(C316:N316)</f>
        <v>350</v>
      </c>
    </row>
    <row r="317" spans="1:17" x14ac:dyDescent="0.25">
      <c r="A317" s="44"/>
      <c r="B317" s="19" t="s">
        <v>1</v>
      </c>
      <c r="C317" s="17"/>
      <c r="D317" s="17"/>
      <c r="E317" s="17"/>
      <c r="F317" s="17">
        <v>73</v>
      </c>
      <c r="G317" s="17">
        <v>49</v>
      </c>
      <c r="H317" s="17">
        <v>38</v>
      </c>
      <c r="I317" s="17">
        <v>73</v>
      </c>
      <c r="J317" s="17">
        <v>28</v>
      </c>
      <c r="K317" s="17">
        <v>54</v>
      </c>
      <c r="L317" s="17">
        <v>57</v>
      </c>
      <c r="M317" s="17">
        <v>62</v>
      </c>
      <c r="N317" s="17">
        <v>66</v>
      </c>
      <c r="O317" s="3">
        <f t="shared" ref="O317" si="77">SUM(C317:N317)</f>
        <v>500</v>
      </c>
    </row>
    <row r="318" spans="1:17" x14ac:dyDescent="0.25">
      <c r="A318" s="45"/>
      <c r="B318" s="23" t="s">
        <v>3</v>
      </c>
      <c r="C318" s="24"/>
      <c r="D318" s="24"/>
      <c r="E318" s="24">
        <v>53</v>
      </c>
      <c r="F318" s="24">
        <v>60</v>
      </c>
      <c r="G318" s="24">
        <v>180</v>
      </c>
      <c r="H318" s="24">
        <v>79</v>
      </c>
      <c r="I318" s="24">
        <v>218</v>
      </c>
      <c r="J318" s="24">
        <v>119</v>
      </c>
      <c r="K318" s="24">
        <v>45</v>
      </c>
      <c r="L318" s="24">
        <v>91</v>
      </c>
      <c r="M318" s="24">
        <v>35</v>
      </c>
      <c r="N318" s="24">
        <v>116</v>
      </c>
      <c r="O318" s="25">
        <f>SUM(C318:N318)</f>
        <v>996</v>
      </c>
    </row>
    <row r="319" spans="1:17" x14ac:dyDescent="0.25">
      <c r="A319" s="43" t="s">
        <v>139</v>
      </c>
      <c r="B319" s="20" t="s">
        <v>2</v>
      </c>
      <c r="C319" s="21"/>
      <c r="D319" s="21"/>
      <c r="E319" s="21"/>
      <c r="F319" s="21"/>
      <c r="G319" s="21"/>
      <c r="H319" s="21"/>
      <c r="I319" s="21">
        <v>56</v>
      </c>
      <c r="J319" s="21">
        <v>128</v>
      </c>
      <c r="K319" s="21">
        <v>376</v>
      </c>
      <c r="L319" s="21">
        <v>160</v>
      </c>
      <c r="M319" s="21">
        <v>316</v>
      </c>
      <c r="N319" s="21">
        <v>64</v>
      </c>
      <c r="O319" s="22">
        <f>SUM(C319:N319)</f>
        <v>1100</v>
      </c>
    </row>
    <row r="320" spans="1:17" x14ac:dyDescent="0.25">
      <c r="A320" s="44"/>
      <c r="B320" s="19" t="s">
        <v>1</v>
      </c>
      <c r="C320" s="17"/>
      <c r="D320" s="17"/>
      <c r="E320" s="17"/>
      <c r="F320" s="17"/>
      <c r="G320" s="17"/>
      <c r="H320" s="17"/>
      <c r="I320" s="17">
        <v>4</v>
      </c>
      <c r="J320" s="17">
        <v>127</v>
      </c>
      <c r="K320" s="17">
        <v>349</v>
      </c>
      <c r="L320" s="17">
        <v>182</v>
      </c>
      <c r="M320" s="17">
        <v>171</v>
      </c>
      <c r="N320" s="17">
        <v>135</v>
      </c>
      <c r="O320" s="3">
        <f t="shared" ref="O320:O321" si="78">SUM(C320:N320)</f>
        <v>968</v>
      </c>
    </row>
    <row r="321" spans="1:15" x14ac:dyDescent="0.25">
      <c r="A321" s="45"/>
      <c r="B321" s="23" t="s">
        <v>3</v>
      </c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>
        <v>90</v>
      </c>
      <c r="N321" s="24">
        <v>518</v>
      </c>
      <c r="O321" s="25">
        <f t="shared" si="78"/>
        <v>608</v>
      </c>
    </row>
    <row r="322" spans="1:15" x14ac:dyDescent="0.25">
      <c r="A322" s="43" t="s">
        <v>140</v>
      </c>
      <c r="B322" s="20" t="s">
        <v>2</v>
      </c>
      <c r="C322" s="21"/>
      <c r="D322" s="21"/>
      <c r="E322" s="21"/>
      <c r="F322" s="21"/>
      <c r="G322" s="21"/>
      <c r="H322" s="21"/>
      <c r="I322" s="21"/>
      <c r="J322" s="21">
        <v>140</v>
      </c>
      <c r="K322" s="21">
        <v>390</v>
      </c>
      <c r="L322" s="21">
        <v>104</v>
      </c>
      <c r="M322" s="21">
        <v>59</v>
      </c>
      <c r="N322" s="21">
        <v>69</v>
      </c>
      <c r="O322" s="22">
        <f>SUM(C322:N322)</f>
        <v>762</v>
      </c>
    </row>
    <row r="323" spans="1:15" x14ac:dyDescent="0.25">
      <c r="A323" s="44"/>
      <c r="B323" s="19" t="s">
        <v>1</v>
      </c>
      <c r="C323" s="17"/>
      <c r="D323" s="17"/>
      <c r="E323" s="17"/>
      <c r="F323" s="17"/>
      <c r="G323" s="17"/>
      <c r="H323" s="17"/>
      <c r="I323" s="17"/>
      <c r="J323" s="17"/>
      <c r="K323" s="17">
        <v>13</v>
      </c>
      <c r="L323" s="17">
        <v>29</v>
      </c>
      <c r="M323" s="17">
        <v>23</v>
      </c>
      <c r="N323" s="17">
        <v>38</v>
      </c>
      <c r="O323" s="3">
        <f t="shared" ref="O323:O324" si="79">SUM(C323:N323)</f>
        <v>103</v>
      </c>
    </row>
    <row r="324" spans="1:15" x14ac:dyDescent="0.25">
      <c r="A324" s="45"/>
      <c r="B324" s="23" t="s">
        <v>3</v>
      </c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>
        <v>0</v>
      </c>
      <c r="N324" s="24">
        <v>0</v>
      </c>
      <c r="O324" s="25">
        <f t="shared" si="79"/>
        <v>0</v>
      </c>
    </row>
    <row r="325" spans="1:15" x14ac:dyDescent="0.25">
      <c r="A325" s="43" t="s">
        <v>141</v>
      </c>
      <c r="B325" s="20" t="s">
        <v>2</v>
      </c>
      <c r="C325" s="21"/>
      <c r="D325" s="21"/>
      <c r="E325" s="21"/>
      <c r="F325" s="21"/>
      <c r="G325" s="21"/>
      <c r="H325" s="21"/>
      <c r="I325" s="21"/>
      <c r="J325" s="21"/>
      <c r="K325" s="21">
        <v>296</v>
      </c>
      <c r="L325" s="21">
        <v>453</v>
      </c>
      <c r="M325" s="21">
        <v>147</v>
      </c>
      <c r="N325" s="21">
        <v>93</v>
      </c>
      <c r="O325" s="22">
        <f>SUM(C325:N325)</f>
        <v>989</v>
      </c>
    </row>
    <row r="326" spans="1:15" x14ac:dyDescent="0.25">
      <c r="A326" s="44"/>
      <c r="B326" s="19" t="s">
        <v>1</v>
      </c>
      <c r="C326" s="17"/>
      <c r="D326" s="17"/>
      <c r="E326" s="17"/>
      <c r="F326" s="17"/>
      <c r="G326" s="17"/>
      <c r="H326" s="17"/>
      <c r="I326" s="17"/>
      <c r="J326" s="17"/>
      <c r="K326" s="17">
        <v>18</v>
      </c>
      <c r="L326" s="17">
        <v>205</v>
      </c>
      <c r="M326" s="17">
        <v>199</v>
      </c>
      <c r="N326" s="17">
        <v>141</v>
      </c>
      <c r="O326" s="3">
        <f t="shared" ref="O326:O327" si="80">SUM(C326:N326)</f>
        <v>563</v>
      </c>
    </row>
    <row r="327" spans="1:15" x14ac:dyDescent="0.25">
      <c r="A327" s="45"/>
      <c r="B327" s="23" t="s">
        <v>3</v>
      </c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>
        <v>0</v>
      </c>
      <c r="N327" s="24">
        <v>0</v>
      </c>
      <c r="O327" s="25">
        <f t="shared" si="80"/>
        <v>0</v>
      </c>
    </row>
    <row r="328" spans="1:15" x14ac:dyDescent="0.25">
      <c r="A328" s="43" t="s">
        <v>142</v>
      </c>
      <c r="B328" s="20" t="s">
        <v>2</v>
      </c>
      <c r="C328" s="21"/>
      <c r="D328" s="21"/>
      <c r="E328" s="21"/>
      <c r="F328" s="21"/>
      <c r="G328" s="21"/>
      <c r="H328" s="21"/>
      <c r="I328" s="21"/>
      <c r="J328" s="21"/>
      <c r="K328" s="21">
        <v>17</v>
      </c>
      <c r="L328" s="21">
        <v>1451</v>
      </c>
      <c r="M328" s="21">
        <v>380</v>
      </c>
      <c r="N328" s="21">
        <v>193</v>
      </c>
      <c r="O328" s="22">
        <f>SUM(C328:N328)</f>
        <v>2041</v>
      </c>
    </row>
    <row r="329" spans="1:15" x14ac:dyDescent="0.25">
      <c r="A329" s="44"/>
      <c r="B329" s="19" t="s">
        <v>1</v>
      </c>
      <c r="C329" s="17"/>
      <c r="D329" s="17"/>
      <c r="E329" s="17"/>
      <c r="F329" s="17"/>
      <c r="G329" s="17"/>
      <c r="H329" s="17"/>
      <c r="I329" s="17"/>
      <c r="J329" s="17"/>
      <c r="K329" s="17">
        <v>5</v>
      </c>
      <c r="L329" s="17">
        <v>634</v>
      </c>
      <c r="M329" s="17">
        <v>269</v>
      </c>
      <c r="N329" s="17">
        <v>179</v>
      </c>
      <c r="O329" s="3">
        <f t="shared" ref="O329:O330" si="81">SUM(C329:N329)</f>
        <v>1087</v>
      </c>
    </row>
    <row r="330" spans="1:15" x14ac:dyDescent="0.25">
      <c r="A330" s="45"/>
      <c r="B330" s="23" t="s">
        <v>3</v>
      </c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>
        <v>0</v>
      </c>
      <c r="N330" s="24">
        <v>0</v>
      </c>
      <c r="O330" s="25">
        <f t="shared" si="81"/>
        <v>0</v>
      </c>
    </row>
    <row r="331" spans="1:15" x14ac:dyDescent="0.25">
      <c r="A331" s="43" t="s">
        <v>143</v>
      </c>
      <c r="B331" s="20" t="s">
        <v>2</v>
      </c>
      <c r="C331" s="21"/>
      <c r="D331" s="21"/>
      <c r="E331" s="21"/>
      <c r="F331" s="21"/>
      <c r="G331" s="21"/>
      <c r="H331" s="21"/>
      <c r="I331" s="21"/>
      <c r="J331" s="21"/>
      <c r="K331" s="21"/>
      <c r="L331" s="21">
        <v>813</v>
      </c>
      <c r="M331" s="21">
        <v>119</v>
      </c>
      <c r="N331" s="21">
        <v>101</v>
      </c>
      <c r="O331" s="22">
        <f>SUM(C331:N331)</f>
        <v>1033</v>
      </c>
    </row>
    <row r="332" spans="1:15" x14ac:dyDescent="0.25">
      <c r="A332" s="44"/>
      <c r="B332" s="19" t="s">
        <v>1</v>
      </c>
      <c r="C332" s="17"/>
      <c r="D332" s="17"/>
      <c r="E332" s="17"/>
      <c r="F332" s="17"/>
      <c r="G332" s="17"/>
      <c r="H332" s="17"/>
      <c r="I332" s="17"/>
      <c r="J332" s="17"/>
      <c r="K332" s="17"/>
      <c r="L332" s="17">
        <v>311</v>
      </c>
      <c r="M332" s="17">
        <v>104</v>
      </c>
      <c r="N332" s="17">
        <v>71</v>
      </c>
      <c r="O332" s="3">
        <f t="shared" ref="O332:O333" si="82">SUM(C332:N332)</f>
        <v>486</v>
      </c>
    </row>
    <row r="333" spans="1:15" x14ac:dyDescent="0.25">
      <c r="A333" s="45"/>
      <c r="B333" s="23" t="s">
        <v>3</v>
      </c>
      <c r="C333" s="24"/>
      <c r="D333" s="24"/>
      <c r="E333" s="24"/>
      <c r="F333" s="24"/>
      <c r="G333" s="24"/>
      <c r="H333" s="24"/>
      <c r="I333" s="24"/>
      <c r="J333" s="24"/>
      <c r="K333" s="24"/>
      <c r="L333" s="24">
        <v>117</v>
      </c>
      <c r="M333" s="24">
        <v>37</v>
      </c>
      <c r="N333" s="24">
        <v>42</v>
      </c>
      <c r="O333" s="25">
        <f t="shared" si="82"/>
        <v>196</v>
      </c>
    </row>
    <row r="334" spans="1:15" x14ac:dyDescent="0.25">
      <c r="A334" s="43" t="s">
        <v>144</v>
      </c>
      <c r="B334" s="20" t="s">
        <v>2</v>
      </c>
      <c r="C334" s="21"/>
      <c r="D334" s="21"/>
      <c r="E334" s="21"/>
      <c r="F334" s="21"/>
      <c r="G334" s="21"/>
      <c r="H334" s="21"/>
      <c r="I334" s="21"/>
      <c r="J334" s="21"/>
      <c r="K334" s="21"/>
      <c r="L334" s="21">
        <v>31</v>
      </c>
      <c r="M334" s="21">
        <v>276</v>
      </c>
      <c r="N334" s="21">
        <v>243</v>
      </c>
      <c r="O334" s="22">
        <f>SUM(C334:N334)</f>
        <v>550</v>
      </c>
    </row>
    <row r="335" spans="1:15" x14ac:dyDescent="0.25">
      <c r="A335" s="44"/>
      <c r="B335" s="19" t="s">
        <v>1</v>
      </c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>
        <v>234</v>
      </c>
      <c r="N335" s="17">
        <v>107</v>
      </c>
      <c r="O335" s="3">
        <f t="shared" ref="O335:O336" si="83">SUM(C335:N335)</f>
        <v>341</v>
      </c>
    </row>
    <row r="336" spans="1:15" x14ac:dyDescent="0.25">
      <c r="A336" s="45"/>
      <c r="B336" s="23" t="s">
        <v>3</v>
      </c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>
        <v>0</v>
      </c>
      <c r="N336" s="24">
        <v>0</v>
      </c>
      <c r="O336" s="25">
        <f t="shared" si="83"/>
        <v>0</v>
      </c>
    </row>
    <row r="337" spans="1:15" x14ac:dyDescent="0.25">
      <c r="A337" s="43" t="s">
        <v>145</v>
      </c>
      <c r="B337" s="20" t="s">
        <v>2</v>
      </c>
      <c r="C337" s="21"/>
      <c r="D337" s="21"/>
      <c r="E337" s="21"/>
      <c r="F337" s="21"/>
      <c r="G337" s="21"/>
      <c r="H337" s="21"/>
      <c r="I337" s="21"/>
      <c r="J337" s="21"/>
      <c r="K337" s="21"/>
      <c r="L337" s="21">
        <v>124</v>
      </c>
      <c r="M337" s="21">
        <v>271</v>
      </c>
      <c r="N337" s="21">
        <v>81</v>
      </c>
      <c r="O337" s="22">
        <f>SUM(C337:N337)</f>
        <v>476</v>
      </c>
    </row>
    <row r="338" spans="1:15" x14ac:dyDescent="0.25">
      <c r="A338" s="44"/>
      <c r="B338" s="19" t="s">
        <v>1</v>
      </c>
      <c r="C338" s="17"/>
      <c r="D338" s="17"/>
      <c r="E338" s="17"/>
      <c r="F338" s="17"/>
      <c r="G338" s="17"/>
      <c r="H338" s="17"/>
      <c r="I338" s="17"/>
      <c r="J338" s="17"/>
      <c r="K338" s="17"/>
      <c r="L338" s="17">
        <v>10</v>
      </c>
      <c r="M338" s="17">
        <v>94</v>
      </c>
      <c r="N338" s="17">
        <v>88</v>
      </c>
      <c r="O338" s="3">
        <f t="shared" ref="O338:O339" si="84">SUM(C338:N338)</f>
        <v>192</v>
      </c>
    </row>
    <row r="339" spans="1:15" x14ac:dyDescent="0.25">
      <c r="A339" s="45"/>
      <c r="B339" s="23" t="s">
        <v>3</v>
      </c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>
        <v>0</v>
      </c>
      <c r="N339" s="24">
        <v>0</v>
      </c>
      <c r="O339" s="25">
        <f t="shared" si="84"/>
        <v>0</v>
      </c>
    </row>
    <row r="340" spans="1:15" x14ac:dyDescent="0.25">
      <c r="A340" s="43" t="s">
        <v>146</v>
      </c>
      <c r="B340" s="20" t="s">
        <v>2</v>
      </c>
      <c r="C340" s="21"/>
      <c r="D340" s="21"/>
      <c r="E340" s="21"/>
      <c r="F340" s="21"/>
      <c r="G340" s="21"/>
      <c r="H340" s="21"/>
      <c r="I340" s="21"/>
      <c r="J340" s="21"/>
      <c r="K340" s="21">
        <v>383</v>
      </c>
      <c r="L340" s="21">
        <v>108</v>
      </c>
      <c r="M340" s="21">
        <v>39</v>
      </c>
      <c r="N340" s="21">
        <v>20</v>
      </c>
      <c r="O340" s="22">
        <f>SUM(C340:N340)</f>
        <v>550</v>
      </c>
    </row>
    <row r="341" spans="1:15" x14ac:dyDescent="0.25">
      <c r="A341" s="44"/>
      <c r="B341" s="19" t="s">
        <v>1</v>
      </c>
      <c r="C341" s="17"/>
      <c r="D341" s="17"/>
      <c r="E341" s="17"/>
      <c r="F341" s="17"/>
      <c r="G341" s="17"/>
      <c r="H341" s="17"/>
      <c r="I341" s="17"/>
      <c r="J341" s="17"/>
      <c r="K341" s="17">
        <v>36</v>
      </c>
      <c r="L341" s="17">
        <v>48</v>
      </c>
      <c r="M341" s="17">
        <v>103</v>
      </c>
      <c r="N341" s="17">
        <v>62</v>
      </c>
      <c r="O341" s="3">
        <f t="shared" ref="O341:O342" si="85">SUM(C341:N341)</f>
        <v>249</v>
      </c>
    </row>
    <row r="342" spans="1:15" x14ac:dyDescent="0.25">
      <c r="A342" s="45"/>
      <c r="B342" s="23" t="s">
        <v>3</v>
      </c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>
        <v>0</v>
      </c>
      <c r="N342" s="24">
        <v>0</v>
      </c>
      <c r="O342" s="25">
        <f t="shared" si="85"/>
        <v>0</v>
      </c>
    </row>
    <row r="343" spans="1:15" x14ac:dyDescent="0.25">
      <c r="A343" s="43" t="s">
        <v>147</v>
      </c>
      <c r="B343" s="20" t="s">
        <v>2</v>
      </c>
      <c r="C343" s="21"/>
      <c r="D343" s="21"/>
      <c r="E343" s="21"/>
      <c r="F343" s="21"/>
      <c r="G343" s="21"/>
      <c r="H343" s="21"/>
      <c r="I343" s="21"/>
      <c r="J343" s="21"/>
      <c r="K343" s="21"/>
      <c r="L343" s="21">
        <v>77</v>
      </c>
      <c r="M343" s="21">
        <v>400</v>
      </c>
      <c r="N343" s="21">
        <v>129</v>
      </c>
      <c r="O343" s="22">
        <f>SUM(C343:N343)</f>
        <v>606</v>
      </c>
    </row>
    <row r="344" spans="1:15" x14ac:dyDescent="0.25">
      <c r="A344" s="44"/>
      <c r="B344" s="19" t="s">
        <v>1</v>
      </c>
      <c r="C344" s="17"/>
      <c r="D344" s="17"/>
      <c r="E344" s="17"/>
      <c r="F344" s="17"/>
      <c r="G344" s="17"/>
      <c r="H344" s="17"/>
      <c r="I344" s="17"/>
      <c r="J344" s="17"/>
      <c r="K344" s="17"/>
      <c r="L344" s="17">
        <v>12</v>
      </c>
      <c r="M344" s="17">
        <v>70</v>
      </c>
      <c r="N344" s="17">
        <v>73</v>
      </c>
      <c r="O344" s="3">
        <f t="shared" ref="O344:O345" si="86">SUM(C344:N344)</f>
        <v>155</v>
      </c>
    </row>
    <row r="345" spans="1:15" x14ac:dyDescent="0.25">
      <c r="A345" s="45"/>
      <c r="B345" s="23" t="s">
        <v>3</v>
      </c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>
        <v>0</v>
      </c>
      <c r="N345" s="24">
        <v>0</v>
      </c>
      <c r="O345" s="25">
        <f t="shared" si="86"/>
        <v>0</v>
      </c>
    </row>
    <row r="346" spans="1:15" x14ac:dyDescent="0.25">
      <c r="A346" s="43" t="s">
        <v>148</v>
      </c>
      <c r="B346" s="20" t="s">
        <v>2</v>
      </c>
      <c r="C346" s="21"/>
      <c r="D346" s="21"/>
      <c r="E346" s="21"/>
      <c r="F346" s="21"/>
      <c r="G346" s="21"/>
      <c r="H346" s="21"/>
      <c r="I346" s="21"/>
      <c r="J346" s="21"/>
      <c r="K346" s="21">
        <v>53</v>
      </c>
      <c r="L346" s="21">
        <v>278</v>
      </c>
      <c r="M346" s="21">
        <v>158</v>
      </c>
      <c r="N346" s="21">
        <v>54</v>
      </c>
      <c r="O346" s="22">
        <f>SUM(C346:N346)</f>
        <v>543</v>
      </c>
    </row>
    <row r="347" spans="1:15" x14ac:dyDescent="0.25">
      <c r="A347" s="44"/>
      <c r="B347" s="19" t="s">
        <v>1</v>
      </c>
      <c r="C347" s="17"/>
      <c r="D347" s="17"/>
      <c r="E347" s="17"/>
      <c r="F347" s="17"/>
      <c r="G347" s="17"/>
      <c r="H347" s="17"/>
      <c r="I347" s="17"/>
      <c r="J347" s="17"/>
      <c r="K347" s="17">
        <v>19</v>
      </c>
      <c r="L347" s="17">
        <v>66</v>
      </c>
      <c r="M347" s="17">
        <v>63</v>
      </c>
      <c r="N347" s="17">
        <v>25</v>
      </c>
      <c r="O347" s="3">
        <f t="shared" ref="O347:O348" si="87">SUM(C347:N347)</f>
        <v>173</v>
      </c>
    </row>
    <row r="348" spans="1:15" x14ac:dyDescent="0.25">
      <c r="A348" s="45"/>
      <c r="B348" s="23" t="s">
        <v>3</v>
      </c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>
        <v>0</v>
      </c>
      <c r="N348" s="24">
        <v>0</v>
      </c>
      <c r="O348" s="25">
        <f t="shared" si="87"/>
        <v>0</v>
      </c>
    </row>
    <row r="349" spans="1:15" x14ac:dyDescent="0.25">
      <c r="A349" s="43" t="s">
        <v>149</v>
      </c>
      <c r="B349" s="20" t="s">
        <v>2</v>
      </c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>
        <v>1043</v>
      </c>
      <c r="O349" s="22">
        <f>SUM(C349:N349)</f>
        <v>1043</v>
      </c>
    </row>
    <row r="350" spans="1:15" x14ac:dyDescent="0.25">
      <c r="A350" s="44"/>
      <c r="B350" s="19" t="s">
        <v>1</v>
      </c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>
        <v>151</v>
      </c>
      <c r="O350" s="3">
        <f t="shared" ref="O350:O351" si="88">SUM(C350:N350)</f>
        <v>151</v>
      </c>
    </row>
    <row r="351" spans="1:15" x14ac:dyDescent="0.25">
      <c r="A351" s="45"/>
      <c r="B351" s="23" t="s">
        <v>3</v>
      </c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>
        <v>0</v>
      </c>
      <c r="O351" s="25">
        <f t="shared" si="88"/>
        <v>0</v>
      </c>
    </row>
    <row r="352" spans="1:15" x14ac:dyDescent="0.25">
      <c r="A352" s="43" t="s">
        <v>150</v>
      </c>
      <c r="B352" s="20" t="s">
        <v>2</v>
      </c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>
        <v>0</v>
      </c>
      <c r="O352" s="22">
        <f>SUM(C352:N352)</f>
        <v>0</v>
      </c>
    </row>
    <row r="353" spans="1:15" x14ac:dyDescent="0.25">
      <c r="A353" s="44"/>
      <c r="B353" s="19" t="s">
        <v>1</v>
      </c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>
        <v>917</v>
      </c>
      <c r="O353" s="3">
        <f t="shared" ref="O353:O354" si="89">SUM(C353:N353)</f>
        <v>917</v>
      </c>
    </row>
    <row r="354" spans="1:15" x14ac:dyDescent="0.25">
      <c r="A354" s="45"/>
      <c r="B354" s="23" t="s">
        <v>3</v>
      </c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>
        <v>0</v>
      </c>
      <c r="O354" s="25">
        <f t="shared" si="89"/>
        <v>0</v>
      </c>
    </row>
    <row r="355" spans="1:15" x14ac:dyDescent="0.25">
      <c r="A355" s="43" t="s">
        <v>151</v>
      </c>
      <c r="B355" s="20" t="s">
        <v>2</v>
      </c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>
        <v>173</v>
      </c>
      <c r="O355" s="22">
        <f>SUM(C355:N355)</f>
        <v>173</v>
      </c>
    </row>
    <row r="356" spans="1:15" x14ac:dyDescent="0.25">
      <c r="A356" s="44"/>
      <c r="B356" s="19" t="s">
        <v>1</v>
      </c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>
        <v>101</v>
      </c>
      <c r="O356" s="3">
        <f t="shared" ref="O356:O357" si="90">SUM(C356:N356)</f>
        <v>101</v>
      </c>
    </row>
    <row r="357" spans="1:15" x14ac:dyDescent="0.25">
      <c r="A357" s="45"/>
      <c r="B357" s="23" t="s">
        <v>3</v>
      </c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>
        <v>0</v>
      </c>
      <c r="O357" s="25">
        <f t="shared" si="90"/>
        <v>0</v>
      </c>
    </row>
    <row r="358" spans="1:15" x14ac:dyDescent="0.25">
      <c r="A358" s="43"/>
      <c r="B358" s="20" t="s">
        <v>2</v>
      </c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2">
        <f>SUM(C358:N358)</f>
        <v>0</v>
      </c>
    </row>
    <row r="359" spans="1:15" x14ac:dyDescent="0.25">
      <c r="A359" s="44"/>
      <c r="B359" s="19" t="s">
        <v>1</v>
      </c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3">
        <f t="shared" ref="O359:O360" si="91">SUM(C359:N359)</f>
        <v>0</v>
      </c>
    </row>
    <row r="360" spans="1:15" x14ac:dyDescent="0.25">
      <c r="A360" s="45"/>
      <c r="B360" s="23" t="s">
        <v>3</v>
      </c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5">
        <f t="shared" si="91"/>
        <v>0</v>
      </c>
    </row>
  </sheetData>
  <mergeCells count="224">
    <mergeCell ref="A316:A318"/>
    <mergeCell ref="Q313:Q315"/>
    <mergeCell ref="A313:A315"/>
    <mergeCell ref="Q310:Q312"/>
    <mergeCell ref="A298:A300"/>
    <mergeCell ref="Q295:Q297"/>
    <mergeCell ref="A301:A303"/>
    <mergeCell ref="Q298:Q300"/>
    <mergeCell ref="A304:A306"/>
    <mergeCell ref="Q301:Q303"/>
    <mergeCell ref="A307:A309"/>
    <mergeCell ref="Q304:Q306"/>
    <mergeCell ref="A310:A312"/>
    <mergeCell ref="Q307:Q309"/>
    <mergeCell ref="A295:A297"/>
    <mergeCell ref="A292:A294"/>
    <mergeCell ref="Q292:Q294"/>
    <mergeCell ref="A283:A285"/>
    <mergeCell ref="Q283:Q285"/>
    <mergeCell ref="A286:A288"/>
    <mergeCell ref="Q286:Q288"/>
    <mergeCell ref="A289:A291"/>
    <mergeCell ref="Q289:Q291"/>
    <mergeCell ref="A274:A276"/>
    <mergeCell ref="Q274:Q276"/>
    <mergeCell ref="A277:A279"/>
    <mergeCell ref="Q277:Q279"/>
    <mergeCell ref="A280:A282"/>
    <mergeCell ref="Q280:Q282"/>
    <mergeCell ref="A265:A267"/>
    <mergeCell ref="Q265:Q267"/>
    <mergeCell ref="A268:A270"/>
    <mergeCell ref="Q268:Q270"/>
    <mergeCell ref="A271:A273"/>
    <mergeCell ref="Q271:Q273"/>
    <mergeCell ref="A256:A258"/>
    <mergeCell ref="Q256:Q258"/>
    <mergeCell ref="A259:A261"/>
    <mergeCell ref="Q259:Q261"/>
    <mergeCell ref="A262:A264"/>
    <mergeCell ref="Q262:Q264"/>
    <mergeCell ref="A247:A249"/>
    <mergeCell ref="Q247:Q249"/>
    <mergeCell ref="A250:A252"/>
    <mergeCell ref="Q250:Q252"/>
    <mergeCell ref="A253:A255"/>
    <mergeCell ref="Q253:Q255"/>
    <mergeCell ref="A238:A240"/>
    <mergeCell ref="Q238:Q240"/>
    <mergeCell ref="A241:A243"/>
    <mergeCell ref="Q241:Q243"/>
    <mergeCell ref="A244:A246"/>
    <mergeCell ref="Q244:Q246"/>
    <mergeCell ref="A229:A231"/>
    <mergeCell ref="Q229:Q231"/>
    <mergeCell ref="A232:A234"/>
    <mergeCell ref="Q232:Q234"/>
    <mergeCell ref="A235:A237"/>
    <mergeCell ref="Q235:Q237"/>
    <mergeCell ref="A220:A222"/>
    <mergeCell ref="Q220:Q222"/>
    <mergeCell ref="A223:A225"/>
    <mergeCell ref="Q223:Q225"/>
    <mergeCell ref="A226:A228"/>
    <mergeCell ref="Q226:Q228"/>
    <mergeCell ref="A211:A213"/>
    <mergeCell ref="Q211:Q213"/>
    <mergeCell ref="A214:A216"/>
    <mergeCell ref="Q214:Q216"/>
    <mergeCell ref="A217:A219"/>
    <mergeCell ref="Q217:Q219"/>
    <mergeCell ref="A202:A204"/>
    <mergeCell ref="Q202:Q204"/>
    <mergeCell ref="A205:A207"/>
    <mergeCell ref="Q205:Q207"/>
    <mergeCell ref="A208:A210"/>
    <mergeCell ref="Q208:Q210"/>
    <mergeCell ref="A193:A195"/>
    <mergeCell ref="Q193:Q195"/>
    <mergeCell ref="A196:A198"/>
    <mergeCell ref="Q196:Q198"/>
    <mergeCell ref="A199:A201"/>
    <mergeCell ref="Q199:Q201"/>
    <mergeCell ref="A184:A186"/>
    <mergeCell ref="Q184:Q186"/>
    <mergeCell ref="A187:A189"/>
    <mergeCell ref="Q187:Q189"/>
    <mergeCell ref="A190:A192"/>
    <mergeCell ref="Q190:Q192"/>
    <mergeCell ref="A175:A177"/>
    <mergeCell ref="Q175:Q177"/>
    <mergeCell ref="A178:A180"/>
    <mergeCell ref="Q178:Q180"/>
    <mergeCell ref="A181:A183"/>
    <mergeCell ref="Q181:Q183"/>
    <mergeCell ref="A166:A168"/>
    <mergeCell ref="Q166:Q168"/>
    <mergeCell ref="A169:A171"/>
    <mergeCell ref="Q169:Q171"/>
    <mergeCell ref="A172:A174"/>
    <mergeCell ref="Q172:Q174"/>
    <mergeCell ref="A157:A159"/>
    <mergeCell ref="Q157:Q159"/>
    <mergeCell ref="A160:A162"/>
    <mergeCell ref="Q160:Q162"/>
    <mergeCell ref="A163:A165"/>
    <mergeCell ref="Q163:Q165"/>
    <mergeCell ref="A148:A150"/>
    <mergeCell ref="Q148:Q150"/>
    <mergeCell ref="A151:A153"/>
    <mergeCell ref="Q151:Q153"/>
    <mergeCell ref="A154:A156"/>
    <mergeCell ref="Q154:Q156"/>
    <mergeCell ref="A139:A141"/>
    <mergeCell ref="Q139:Q141"/>
    <mergeCell ref="A142:A144"/>
    <mergeCell ref="Q142:Q144"/>
    <mergeCell ref="A145:A147"/>
    <mergeCell ref="Q145:Q147"/>
    <mergeCell ref="A130:A132"/>
    <mergeCell ref="Q130:Q132"/>
    <mergeCell ref="A133:A135"/>
    <mergeCell ref="Q133:Q135"/>
    <mergeCell ref="A136:A138"/>
    <mergeCell ref="Q136:Q138"/>
    <mergeCell ref="A121:A123"/>
    <mergeCell ref="Q121:Q123"/>
    <mergeCell ref="A124:A126"/>
    <mergeCell ref="Q124:Q126"/>
    <mergeCell ref="A127:A129"/>
    <mergeCell ref="Q127:Q129"/>
    <mergeCell ref="A112:A114"/>
    <mergeCell ref="Q112:Q114"/>
    <mergeCell ref="A115:A117"/>
    <mergeCell ref="Q115:Q117"/>
    <mergeCell ref="A118:A120"/>
    <mergeCell ref="Q118:Q120"/>
    <mergeCell ref="A103:A105"/>
    <mergeCell ref="Q103:Q105"/>
    <mergeCell ref="A106:A108"/>
    <mergeCell ref="Q106:Q108"/>
    <mergeCell ref="A109:A111"/>
    <mergeCell ref="Q109:Q111"/>
    <mergeCell ref="A94:A96"/>
    <mergeCell ref="Q94:Q96"/>
    <mergeCell ref="A97:A99"/>
    <mergeCell ref="Q97:Q99"/>
    <mergeCell ref="A100:A102"/>
    <mergeCell ref="Q100:Q102"/>
    <mergeCell ref="A85:A87"/>
    <mergeCell ref="Q85:Q87"/>
    <mergeCell ref="A88:A90"/>
    <mergeCell ref="Q88:Q90"/>
    <mergeCell ref="A91:A93"/>
    <mergeCell ref="Q91:Q93"/>
    <mergeCell ref="A76:A78"/>
    <mergeCell ref="Q76:Q78"/>
    <mergeCell ref="A79:A81"/>
    <mergeCell ref="Q79:Q81"/>
    <mergeCell ref="A82:A84"/>
    <mergeCell ref="Q82:Q84"/>
    <mergeCell ref="A67:A69"/>
    <mergeCell ref="Q67:Q69"/>
    <mergeCell ref="A70:A72"/>
    <mergeCell ref="Q70:Q72"/>
    <mergeCell ref="A73:A75"/>
    <mergeCell ref="Q73:Q75"/>
    <mergeCell ref="A58:A60"/>
    <mergeCell ref="Q58:Q60"/>
    <mergeCell ref="A61:A63"/>
    <mergeCell ref="Q61:Q63"/>
    <mergeCell ref="A64:A66"/>
    <mergeCell ref="Q64:Q66"/>
    <mergeCell ref="A49:A51"/>
    <mergeCell ref="Q49:Q51"/>
    <mergeCell ref="A52:A54"/>
    <mergeCell ref="Q52:Q54"/>
    <mergeCell ref="A55:A57"/>
    <mergeCell ref="Q55:Q57"/>
    <mergeCell ref="A40:A42"/>
    <mergeCell ref="Q40:Q42"/>
    <mergeCell ref="A43:A45"/>
    <mergeCell ref="Q43:Q45"/>
    <mergeCell ref="A46:A48"/>
    <mergeCell ref="Q46:Q48"/>
    <mergeCell ref="A31:A33"/>
    <mergeCell ref="Q31:Q33"/>
    <mergeCell ref="A34:A36"/>
    <mergeCell ref="Q34:Q36"/>
    <mergeCell ref="A37:A39"/>
    <mergeCell ref="Q37:Q39"/>
    <mergeCell ref="A22:A24"/>
    <mergeCell ref="Q22:Q24"/>
    <mergeCell ref="A25:A27"/>
    <mergeCell ref="Q25:Q27"/>
    <mergeCell ref="A28:A30"/>
    <mergeCell ref="Q28:Q30"/>
    <mergeCell ref="A13:A15"/>
    <mergeCell ref="Q13:Q15"/>
    <mergeCell ref="A16:A18"/>
    <mergeCell ref="Q16:Q18"/>
    <mergeCell ref="A19:A21"/>
    <mergeCell ref="Q19:Q21"/>
    <mergeCell ref="Q2:Q3"/>
    <mergeCell ref="A4:A6"/>
    <mergeCell ref="Q4:Q6"/>
    <mergeCell ref="A7:A9"/>
    <mergeCell ref="Q7:Q9"/>
    <mergeCell ref="A10:A12"/>
    <mergeCell ref="Q10:Q12"/>
    <mergeCell ref="A346:A348"/>
    <mergeCell ref="A349:A351"/>
    <mergeCell ref="A352:A354"/>
    <mergeCell ref="A355:A357"/>
    <mergeCell ref="A358:A360"/>
    <mergeCell ref="A319:A321"/>
    <mergeCell ref="A322:A324"/>
    <mergeCell ref="A325:A327"/>
    <mergeCell ref="A328:A330"/>
    <mergeCell ref="A331:A333"/>
    <mergeCell ref="A334:A336"/>
    <mergeCell ref="A337:A339"/>
    <mergeCell ref="A340:A342"/>
    <mergeCell ref="A343:A34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5D5A6-ABB4-4EA7-8EE3-B2FE4D629088}">
  <dimension ref="A1:Q459"/>
  <sheetViews>
    <sheetView topLeftCell="A234" zoomScaleNormal="100" workbookViewId="0">
      <selection activeCell="B430" sqref="A430:XFD432"/>
    </sheetView>
  </sheetViews>
  <sheetFormatPr defaultColWidth="8.85546875" defaultRowHeight="15" x14ac:dyDescent="0.25"/>
  <cols>
    <col min="1" max="1" width="48" bestFit="1" customWidth="1"/>
    <col min="2" max="2" width="12.140625" bestFit="1" customWidth="1"/>
    <col min="16" max="16" width="13.42578125" customWidth="1"/>
    <col min="17" max="17" width="10.85546875" style="31" customWidth="1"/>
  </cols>
  <sheetData>
    <row r="1" spans="1:17" ht="15.75" x14ac:dyDescent="0.25">
      <c r="A1" t="s">
        <v>0</v>
      </c>
      <c r="B1" s="4"/>
    </row>
    <row r="2" spans="1:17" x14ac:dyDescent="0.25">
      <c r="A2" s="7" t="s">
        <v>17</v>
      </c>
      <c r="B2" s="8" t="s">
        <v>18</v>
      </c>
      <c r="C2" s="5">
        <v>2025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 t="s">
        <v>152</v>
      </c>
      <c r="P2" s="1"/>
      <c r="Q2" s="40" t="s">
        <v>77</v>
      </c>
    </row>
    <row r="3" spans="1:17" x14ac:dyDescent="0.25">
      <c r="A3" s="8"/>
      <c r="B3" s="8"/>
      <c r="C3" s="10" t="s">
        <v>4</v>
      </c>
      <c r="D3" s="10" t="s">
        <v>5</v>
      </c>
      <c r="E3" s="10" t="s">
        <v>6</v>
      </c>
      <c r="F3" s="10" t="s">
        <v>9</v>
      </c>
      <c r="G3" s="10" t="s">
        <v>7</v>
      </c>
      <c r="H3" s="10" t="s">
        <v>10</v>
      </c>
      <c r="I3" s="10" t="s">
        <v>8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2"/>
      <c r="Q3" s="40"/>
    </row>
    <row r="4" spans="1:17" x14ac:dyDescent="0.25">
      <c r="A4" s="35" t="s">
        <v>20</v>
      </c>
      <c r="B4" s="20" t="s">
        <v>2</v>
      </c>
      <c r="C4" s="21">
        <v>87</v>
      </c>
      <c r="D4" s="21">
        <v>49</v>
      </c>
      <c r="E4" s="21">
        <v>44</v>
      </c>
      <c r="F4" s="21">
        <v>49</v>
      </c>
      <c r="G4" s="21">
        <v>83</v>
      </c>
      <c r="H4" s="21">
        <v>59</v>
      </c>
      <c r="I4" s="21">
        <v>50</v>
      </c>
      <c r="J4" s="21">
        <v>80</v>
      </c>
      <c r="K4" s="21">
        <v>54</v>
      </c>
      <c r="L4" s="21">
        <v>31</v>
      </c>
      <c r="M4" s="32"/>
      <c r="N4" s="32"/>
      <c r="O4" s="22">
        <f>SUM(C4:N4)</f>
        <v>586</v>
      </c>
      <c r="P4" s="12" t="s">
        <v>22</v>
      </c>
      <c r="Q4" s="38">
        <v>0</v>
      </c>
    </row>
    <row r="5" spans="1:17" x14ac:dyDescent="0.25">
      <c r="A5" s="36"/>
      <c r="B5" s="19" t="s">
        <v>1</v>
      </c>
      <c r="C5" s="17">
        <v>97</v>
      </c>
      <c r="D5" s="17">
        <v>63</v>
      </c>
      <c r="E5" s="17">
        <v>47</v>
      </c>
      <c r="F5" s="17">
        <v>52</v>
      </c>
      <c r="G5" s="17">
        <v>73</v>
      </c>
      <c r="H5" s="17">
        <v>36</v>
      </c>
      <c r="I5" s="17">
        <v>104</v>
      </c>
      <c r="J5" s="17">
        <v>43</v>
      </c>
      <c r="K5" s="17">
        <v>42</v>
      </c>
      <c r="L5" s="17">
        <v>48</v>
      </c>
      <c r="M5" s="17">
        <v>70</v>
      </c>
      <c r="N5" s="17">
        <v>72</v>
      </c>
      <c r="O5" s="3">
        <f t="shared" ref="O5:O68" si="0">SUM(C5:N5)</f>
        <v>747</v>
      </c>
      <c r="P5" s="12" t="s">
        <v>23</v>
      </c>
      <c r="Q5" s="39"/>
    </row>
    <row r="6" spans="1:17" x14ac:dyDescent="0.25">
      <c r="A6" s="37"/>
      <c r="B6" s="23" t="s">
        <v>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5">
        <f t="shared" si="0"/>
        <v>0</v>
      </c>
      <c r="P6" s="12" t="s">
        <v>23</v>
      </c>
      <c r="Q6" s="39"/>
    </row>
    <row r="7" spans="1:17" x14ac:dyDescent="0.25">
      <c r="A7" s="36" t="s">
        <v>24</v>
      </c>
      <c r="B7" s="11" t="s">
        <v>2</v>
      </c>
      <c r="C7" s="9">
        <v>38</v>
      </c>
      <c r="D7" s="9">
        <v>19</v>
      </c>
      <c r="E7" s="9">
        <v>49</v>
      </c>
      <c r="F7" s="9">
        <v>116</v>
      </c>
      <c r="G7" s="9">
        <v>54</v>
      </c>
      <c r="H7" s="9">
        <v>39</v>
      </c>
      <c r="I7" s="9">
        <v>56</v>
      </c>
      <c r="J7" s="9">
        <v>41</v>
      </c>
      <c r="K7" s="9">
        <v>58</v>
      </c>
      <c r="L7" s="9">
        <v>24</v>
      </c>
      <c r="M7" s="33"/>
      <c r="N7" s="33"/>
      <c r="O7" s="3">
        <f>SUM(C7:N7)</f>
        <v>494</v>
      </c>
      <c r="P7" s="12"/>
      <c r="Q7" s="38"/>
    </row>
    <row r="8" spans="1:17" x14ac:dyDescent="0.25">
      <c r="A8" s="36"/>
      <c r="B8" s="19" t="s">
        <v>1</v>
      </c>
      <c r="C8" s="17">
        <v>84</v>
      </c>
      <c r="D8" s="17">
        <v>58</v>
      </c>
      <c r="E8" s="17">
        <v>110</v>
      </c>
      <c r="F8" s="17">
        <v>66</v>
      </c>
      <c r="G8" s="17">
        <v>57</v>
      </c>
      <c r="H8" s="17">
        <v>73</v>
      </c>
      <c r="I8" s="17">
        <v>80</v>
      </c>
      <c r="J8" s="17">
        <v>68</v>
      </c>
      <c r="K8" s="17">
        <v>104</v>
      </c>
      <c r="L8" s="17">
        <v>96</v>
      </c>
      <c r="M8" s="17">
        <v>97</v>
      </c>
      <c r="N8" s="17">
        <v>83</v>
      </c>
      <c r="O8" s="3">
        <f t="shared" si="0"/>
        <v>976</v>
      </c>
      <c r="P8" s="12"/>
      <c r="Q8" s="39"/>
    </row>
    <row r="9" spans="1:17" x14ac:dyDescent="0.25">
      <c r="A9" s="36"/>
      <c r="B9" s="18" t="s">
        <v>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3">
        <f t="shared" si="0"/>
        <v>0</v>
      </c>
      <c r="P9" s="12"/>
      <c r="Q9" s="39"/>
    </row>
    <row r="10" spans="1:17" x14ac:dyDescent="0.25">
      <c r="A10" s="35" t="s">
        <v>27</v>
      </c>
      <c r="B10" s="20" t="s">
        <v>2</v>
      </c>
      <c r="C10" s="21">
        <v>38</v>
      </c>
      <c r="D10" s="21">
        <v>29</v>
      </c>
      <c r="E10" s="21">
        <v>44</v>
      </c>
      <c r="F10" s="21">
        <v>35</v>
      </c>
      <c r="G10" s="21">
        <v>52</v>
      </c>
      <c r="H10" s="21">
        <v>47</v>
      </c>
      <c r="I10" s="21">
        <v>58</v>
      </c>
      <c r="J10" s="21">
        <v>67</v>
      </c>
      <c r="K10" s="21">
        <v>49</v>
      </c>
      <c r="L10" s="21">
        <v>29</v>
      </c>
      <c r="M10" s="32"/>
      <c r="N10" s="32"/>
      <c r="O10" s="22">
        <f>SUM(C10:N10)</f>
        <v>448</v>
      </c>
      <c r="P10" s="12"/>
      <c r="Q10" s="38"/>
    </row>
    <row r="11" spans="1:17" x14ac:dyDescent="0.25">
      <c r="A11" s="36" t="s">
        <v>27</v>
      </c>
      <c r="B11" s="19" t="s">
        <v>1</v>
      </c>
      <c r="C11" s="17">
        <v>99</v>
      </c>
      <c r="D11" s="17">
        <v>86</v>
      </c>
      <c r="E11" s="17">
        <v>116</v>
      </c>
      <c r="F11" s="17">
        <v>146</v>
      </c>
      <c r="G11" s="17">
        <v>120</v>
      </c>
      <c r="H11" s="17">
        <v>76</v>
      </c>
      <c r="I11" s="17">
        <v>149</v>
      </c>
      <c r="J11" s="17">
        <v>83</v>
      </c>
      <c r="K11" s="17">
        <v>97</v>
      </c>
      <c r="L11" s="17">
        <v>84</v>
      </c>
      <c r="M11" s="17">
        <v>108</v>
      </c>
      <c r="N11" s="17">
        <v>87</v>
      </c>
      <c r="O11" s="3">
        <f t="shared" si="0"/>
        <v>1251</v>
      </c>
      <c r="P11" s="12"/>
      <c r="Q11" s="39"/>
    </row>
    <row r="12" spans="1:17" x14ac:dyDescent="0.25">
      <c r="A12" s="37" t="s">
        <v>27</v>
      </c>
      <c r="B12" s="23" t="s">
        <v>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5">
        <f t="shared" si="0"/>
        <v>0</v>
      </c>
      <c r="P12" s="12"/>
      <c r="Q12" s="39"/>
    </row>
    <row r="13" spans="1:17" x14ac:dyDescent="0.25">
      <c r="A13" s="35" t="s">
        <v>28</v>
      </c>
      <c r="B13" s="20" t="s">
        <v>2</v>
      </c>
      <c r="C13" s="21">
        <v>56</v>
      </c>
      <c r="D13" s="21">
        <v>48</v>
      </c>
      <c r="E13" s="21">
        <v>113</v>
      </c>
      <c r="F13" s="21">
        <v>100</v>
      </c>
      <c r="G13" s="21">
        <v>93</v>
      </c>
      <c r="H13" s="21">
        <v>89</v>
      </c>
      <c r="I13" s="21">
        <v>31</v>
      </c>
      <c r="J13" s="21">
        <v>78</v>
      </c>
      <c r="K13" s="21">
        <v>69</v>
      </c>
      <c r="L13" s="21">
        <v>55</v>
      </c>
      <c r="M13" s="32"/>
      <c r="N13" s="32"/>
      <c r="O13" s="22">
        <f>SUM(C13:N13)</f>
        <v>732</v>
      </c>
      <c r="P13" s="12"/>
      <c r="Q13" s="38"/>
    </row>
    <row r="14" spans="1:17" x14ac:dyDescent="0.25">
      <c r="A14" s="36" t="s">
        <v>28</v>
      </c>
      <c r="B14" s="19" t="s">
        <v>1</v>
      </c>
      <c r="C14" s="17">
        <v>108</v>
      </c>
      <c r="D14" s="17">
        <v>114</v>
      </c>
      <c r="E14" s="17">
        <v>159</v>
      </c>
      <c r="F14" s="17">
        <v>224</v>
      </c>
      <c r="G14" s="17">
        <v>115</v>
      </c>
      <c r="H14" s="17">
        <v>95</v>
      </c>
      <c r="I14" s="17">
        <v>87</v>
      </c>
      <c r="J14" s="17">
        <v>26</v>
      </c>
      <c r="K14" s="17">
        <v>106</v>
      </c>
      <c r="L14" s="17">
        <v>149</v>
      </c>
      <c r="M14" s="17">
        <v>112</v>
      </c>
      <c r="N14" s="17">
        <v>76</v>
      </c>
      <c r="O14" s="3">
        <f t="shared" si="0"/>
        <v>1371</v>
      </c>
      <c r="P14" s="12"/>
      <c r="Q14" s="39"/>
    </row>
    <row r="15" spans="1:17" x14ac:dyDescent="0.25">
      <c r="A15" s="37" t="s">
        <v>28</v>
      </c>
      <c r="B15" s="23" t="s">
        <v>3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5">
        <f t="shared" si="0"/>
        <v>0</v>
      </c>
      <c r="P15" s="12"/>
      <c r="Q15" s="39"/>
    </row>
    <row r="16" spans="1:17" x14ac:dyDescent="0.25">
      <c r="A16" s="35" t="s">
        <v>29</v>
      </c>
      <c r="B16" s="20" t="s">
        <v>2</v>
      </c>
      <c r="C16" s="21">
        <v>69</v>
      </c>
      <c r="D16" s="21">
        <v>54</v>
      </c>
      <c r="E16" s="21">
        <v>62</v>
      </c>
      <c r="F16" s="21">
        <v>116</v>
      </c>
      <c r="G16" s="21">
        <v>60</v>
      </c>
      <c r="H16" s="21">
        <v>147</v>
      </c>
      <c r="I16" s="21">
        <v>72</v>
      </c>
      <c r="J16" s="21">
        <v>106</v>
      </c>
      <c r="K16" s="21">
        <v>123</v>
      </c>
      <c r="L16" s="21">
        <v>47</v>
      </c>
      <c r="M16" s="32"/>
      <c r="N16" s="32"/>
      <c r="O16" s="22">
        <f>SUM(C16:N16)</f>
        <v>856</v>
      </c>
      <c r="P16" s="12"/>
      <c r="Q16" s="38"/>
    </row>
    <row r="17" spans="1:17" x14ac:dyDescent="0.25">
      <c r="A17" s="36" t="s">
        <v>29</v>
      </c>
      <c r="B17" s="19" t="s">
        <v>1</v>
      </c>
      <c r="C17" s="17">
        <v>95</v>
      </c>
      <c r="D17" s="17">
        <v>82</v>
      </c>
      <c r="E17" s="17">
        <v>84</v>
      </c>
      <c r="F17" s="17">
        <v>65</v>
      </c>
      <c r="G17" s="17">
        <v>35</v>
      </c>
      <c r="H17" s="17">
        <v>52</v>
      </c>
      <c r="I17" s="17">
        <v>46</v>
      </c>
      <c r="J17" s="17">
        <v>55</v>
      </c>
      <c r="K17" s="17">
        <v>47</v>
      </c>
      <c r="L17" s="17">
        <v>71</v>
      </c>
      <c r="M17" s="17">
        <v>94</v>
      </c>
      <c r="N17" s="17">
        <v>77</v>
      </c>
      <c r="O17" s="3">
        <f t="shared" si="0"/>
        <v>803</v>
      </c>
      <c r="P17" s="12"/>
      <c r="Q17" s="39"/>
    </row>
    <row r="18" spans="1:17" x14ac:dyDescent="0.25">
      <c r="A18" s="37" t="s">
        <v>29</v>
      </c>
      <c r="B18" s="23" t="s">
        <v>3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5">
        <f t="shared" si="0"/>
        <v>0</v>
      </c>
      <c r="P18" s="12"/>
      <c r="Q18" s="39"/>
    </row>
    <row r="19" spans="1:17" x14ac:dyDescent="0.25">
      <c r="A19" s="36" t="s">
        <v>30</v>
      </c>
      <c r="B19" s="20" t="s">
        <v>2</v>
      </c>
      <c r="C19" s="9">
        <v>27</v>
      </c>
      <c r="D19" s="9">
        <v>18</v>
      </c>
      <c r="E19" s="9">
        <v>17</v>
      </c>
      <c r="F19" s="9">
        <v>30</v>
      </c>
      <c r="G19" s="9">
        <v>31</v>
      </c>
      <c r="H19" s="9">
        <v>33</v>
      </c>
      <c r="I19" s="9">
        <v>47</v>
      </c>
      <c r="J19" s="9">
        <v>24</v>
      </c>
      <c r="K19" s="9">
        <v>19</v>
      </c>
      <c r="L19" s="9">
        <v>11</v>
      </c>
      <c r="M19" s="33"/>
      <c r="N19" s="33"/>
      <c r="O19" s="3">
        <f>SUM(C19:N19)</f>
        <v>257</v>
      </c>
      <c r="P19" s="12"/>
      <c r="Q19" s="38"/>
    </row>
    <row r="20" spans="1:17" x14ac:dyDescent="0.25">
      <c r="A20" s="36" t="s">
        <v>30</v>
      </c>
      <c r="B20" s="19" t="s">
        <v>1</v>
      </c>
      <c r="C20" s="17">
        <v>31</v>
      </c>
      <c r="D20" s="17">
        <v>39</v>
      </c>
      <c r="E20" s="17">
        <v>27</v>
      </c>
      <c r="F20" s="17">
        <v>64</v>
      </c>
      <c r="G20" s="17">
        <v>33</v>
      </c>
      <c r="H20" s="17">
        <v>33</v>
      </c>
      <c r="I20" s="17">
        <v>149</v>
      </c>
      <c r="J20" s="17">
        <v>13</v>
      </c>
      <c r="K20" s="17">
        <v>22</v>
      </c>
      <c r="L20" s="17">
        <v>29</v>
      </c>
      <c r="M20" s="17">
        <v>16</v>
      </c>
      <c r="N20" s="17">
        <v>33</v>
      </c>
      <c r="O20" s="3">
        <f t="shared" si="0"/>
        <v>489</v>
      </c>
      <c r="P20" s="12"/>
      <c r="Q20" s="39"/>
    </row>
    <row r="21" spans="1:17" x14ac:dyDescent="0.25">
      <c r="A21" s="36" t="s">
        <v>30</v>
      </c>
      <c r="B21" s="18" t="s">
        <v>3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3">
        <f t="shared" si="0"/>
        <v>0</v>
      </c>
      <c r="P21" s="12"/>
      <c r="Q21" s="39"/>
    </row>
    <row r="22" spans="1:17" x14ac:dyDescent="0.25">
      <c r="A22" s="35" t="s">
        <v>31</v>
      </c>
      <c r="B22" s="20" t="s">
        <v>2</v>
      </c>
      <c r="C22" s="21">
        <v>24</v>
      </c>
      <c r="D22" s="21">
        <v>45</v>
      </c>
      <c r="E22" s="21">
        <v>51</v>
      </c>
      <c r="F22" s="21">
        <v>57</v>
      </c>
      <c r="G22" s="21">
        <v>36</v>
      </c>
      <c r="H22" s="21">
        <v>73</v>
      </c>
      <c r="I22" s="21">
        <v>24</v>
      </c>
      <c r="J22" s="21">
        <v>25</v>
      </c>
      <c r="K22" s="21">
        <v>32</v>
      </c>
      <c r="L22" s="21">
        <v>46</v>
      </c>
      <c r="M22" s="32"/>
      <c r="N22" s="32"/>
      <c r="O22" s="22">
        <f>SUM(C22:N22)</f>
        <v>413</v>
      </c>
      <c r="P22" s="12"/>
      <c r="Q22" s="38"/>
    </row>
    <row r="23" spans="1:17" x14ac:dyDescent="0.25">
      <c r="A23" s="36" t="s">
        <v>31</v>
      </c>
      <c r="B23" s="19" t="s">
        <v>1</v>
      </c>
      <c r="C23" s="17">
        <v>16</v>
      </c>
      <c r="D23" s="17">
        <v>45</v>
      </c>
      <c r="E23" s="17">
        <v>43</v>
      </c>
      <c r="F23" s="17">
        <v>38</v>
      </c>
      <c r="G23" s="17">
        <v>19</v>
      </c>
      <c r="H23" s="17">
        <v>19</v>
      </c>
      <c r="I23" s="17">
        <v>33</v>
      </c>
      <c r="J23" s="17">
        <v>7</v>
      </c>
      <c r="K23" s="17">
        <v>18</v>
      </c>
      <c r="L23" s="17">
        <v>24</v>
      </c>
      <c r="M23" s="17">
        <v>34</v>
      </c>
      <c r="N23" s="17">
        <v>29</v>
      </c>
      <c r="O23" s="3">
        <f t="shared" si="0"/>
        <v>325</v>
      </c>
      <c r="P23" s="12"/>
      <c r="Q23" s="39"/>
    </row>
    <row r="24" spans="1:17" x14ac:dyDescent="0.25">
      <c r="A24" s="37" t="s">
        <v>31</v>
      </c>
      <c r="B24" s="23" t="s">
        <v>3</v>
      </c>
      <c r="C24" s="24">
        <v>96</v>
      </c>
      <c r="D24" s="24">
        <v>87</v>
      </c>
      <c r="E24" s="24">
        <v>75</v>
      </c>
      <c r="F24" s="24">
        <v>70</v>
      </c>
      <c r="G24" s="24">
        <v>74</v>
      </c>
      <c r="H24" s="24">
        <v>86</v>
      </c>
      <c r="I24" s="24">
        <v>108</v>
      </c>
      <c r="J24" s="24">
        <v>122</v>
      </c>
      <c r="K24" s="24">
        <v>26</v>
      </c>
      <c r="L24" s="24">
        <v>11</v>
      </c>
      <c r="M24" s="24">
        <v>11</v>
      </c>
      <c r="N24" s="24">
        <v>7</v>
      </c>
      <c r="O24" s="25">
        <f t="shared" si="0"/>
        <v>773</v>
      </c>
      <c r="P24" s="12"/>
      <c r="Q24" s="39"/>
    </row>
    <row r="25" spans="1:17" x14ac:dyDescent="0.25">
      <c r="A25" s="36" t="s">
        <v>33</v>
      </c>
      <c r="B25" s="11" t="s">
        <v>2</v>
      </c>
      <c r="C25" s="9">
        <v>158</v>
      </c>
      <c r="D25" s="9">
        <v>119</v>
      </c>
      <c r="E25" s="9">
        <v>100</v>
      </c>
      <c r="F25" s="9">
        <v>123</v>
      </c>
      <c r="G25" s="9">
        <v>121</v>
      </c>
      <c r="H25" s="9">
        <v>123</v>
      </c>
      <c r="I25" s="9">
        <v>61</v>
      </c>
      <c r="J25" s="9">
        <v>68</v>
      </c>
      <c r="K25" s="9">
        <v>80</v>
      </c>
      <c r="L25" s="9">
        <v>53</v>
      </c>
      <c r="M25" s="33"/>
      <c r="N25" s="33"/>
      <c r="O25" s="3">
        <f>SUM(C25:N25)</f>
        <v>1006</v>
      </c>
      <c r="P25" s="12"/>
      <c r="Q25" s="38"/>
    </row>
    <row r="26" spans="1:17" x14ac:dyDescent="0.25">
      <c r="A26" s="36" t="s">
        <v>33</v>
      </c>
      <c r="B26" s="19" t="s">
        <v>1</v>
      </c>
      <c r="C26" s="17">
        <v>219</v>
      </c>
      <c r="D26" s="17">
        <v>245</v>
      </c>
      <c r="E26" s="17">
        <v>461</v>
      </c>
      <c r="F26" s="17">
        <v>321</v>
      </c>
      <c r="G26" s="17">
        <v>253</v>
      </c>
      <c r="H26" s="17">
        <v>152</v>
      </c>
      <c r="I26" s="17">
        <v>141</v>
      </c>
      <c r="J26" s="17">
        <v>4</v>
      </c>
      <c r="K26" s="17">
        <v>24</v>
      </c>
      <c r="L26" s="17">
        <v>16</v>
      </c>
      <c r="M26" s="17">
        <v>13</v>
      </c>
      <c r="N26" s="17">
        <v>39</v>
      </c>
      <c r="O26" s="3">
        <f t="shared" si="0"/>
        <v>1888</v>
      </c>
      <c r="P26" s="12"/>
      <c r="Q26" s="39"/>
    </row>
    <row r="27" spans="1:17" x14ac:dyDescent="0.25">
      <c r="A27" s="36" t="s">
        <v>33</v>
      </c>
      <c r="B27" s="18" t="s">
        <v>3</v>
      </c>
      <c r="C27" s="15">
        <v>220</v>
      </c>
      <c r="D27" s="15">
        <v>149</v>
      </c>
      <c r="E27" s="15">
        <v>108</v>
      </c>
      <c r="F27" s="15">
        <v>283</v>
      </c>
      <c r="G27" s="15">
        <v>359</v>
      </c>
      <c r="H27" s="15">
        <v>299</v>
      </c>
      <c r="I27" s="15">
        <v>144</v>
      </c>
      <c r="J27" s="15">
        <v>188</v>
      </c>
      <c r="K27" s="15">
        <v>184</v>
      </c>
      <c r="L27" s="15">
        <v>140</v>
      </c>
      <c r="M27" s="15">
        <v>150</v>
      </c>
      <c r="N27" s="15">
        <v>117</v>
      </c>
      <c r="O27" s="25">
        <f t="shared" si="0"/>
        <v>2341</v>
      </c>
      <c r="P27" s="12"/>
      <c r="Q27" s="39"/>
    </row>
    <row r="28" spans="1:17" x14ac:dyDescent="0.25">
      <c r="A28" s="35" t="s">
        <v>34</v>
      </c>
      <c r="B28" s="20" t="s">
        <v>2</v>
      </c>
      <c r="C28" s="21">
        <v>74</v>
      </c>
      <c r="D28" s="21">
        <v>42</v>
      </c>
      <c r="E28" s="21">
        <v>124</v>
      </c>
      <c r="F28" s="21">
        <v>166</v>
      </c>
      <c r="G28" s="21">
        <v>82</v>
      </c>
      <c r="H28" s="21">
        <v>58</v>
      </c>
      <c r="I28" s="21">
        <v>36</v>
      </c>
      <c r="J28" s="21">
        <v>82</v>
      </c>
      <c r="K28" s="21">
        <v>72</v>
      </c>
      <c r="L28" s="21">
        <v>72</v>
      </c>
      <c r="M28" s="32"/>
      <c r="N28" s="32"/>
      <c r="O28" s="3">
        <f>SUM(C28:N28)</f>
        <v>808</v>
      </c>
      <c r="P28" s="12"/>
      <c r="Q28" s="38"/>
    </row>
    <row r="29" spans="1:17" x14ac:dyDescent="0.25">
      <c r="A29" s="36" t="s">
        <v>34</v>
      </c>
      <c r="B29" s="19" t="s">
        <v>1</v>
      </c>
      <c r="C29" s="17">
        <v>196</v>
      </c>
      <c r="D29" s="17">
        <v>206</v>
      </c>
      <c r="E29" s="17">
        <v>308</v>
      </c>
      <c r="F29" s="17">
        <v>291</v>
      </c>
      <c r="G29" s="17">
        <v>237</v>
      </c>
      <c r="H29" s="17">
        <v>80</v>
      </c>
      <c r="I29" s="17">
        <v>75</v>
      </c>
      <c r="J29" s="17">
        <v>86</v>
      </c>
      <c r="K29" s="17">
        <v>202</v>
      </c>
      <c r="L29" s="17">
        <v>233</v>
      </c>
      <c r="M29" s="17">
        <v>165</v>
      </c>
      <c r="N29" s="17">
        <v>168</v>
      </c>
      <c r="O29" s="3">
        <f t="shared" si="0"/>
        <v>2247</v>
      </c>
      <c r="P29" s="12"/>
      <c r="Q29" s="39"/>
    </row>
    <row r="30" spans="1:17" x14ac:dyDescent="0.25">
      <c r="A30" s="37" t="s">
        <v>34</v>
      </c>
      <c r="B30" s="23" t="s">
        <v>3</v>
      </c>
      <c r="C30" s="24">
        <v>182</v>
      </c>
      <c r="D30" s="24">
        <v>109</v>
      </c>
      <c r="E30" s="24">
        <v>202</v>
      </c>
      <c r="F30" s="24">
        <v>876</v>
      </c>
      <c r="G30" s="24">
        <v>908</v>
      </c>
      <c r="H30" s="24">
        <v>413</v>
      </c>
      <c r="I30" s="24">
        <v>286</v>
      </c>
      <c r="J30" s="24">
        <v>465</v>
      </c>
      <c r="K30" s="24">
        <v>172</v>
      </c>
      <c r="L30" s="24">
        <v>134</v>
      </c>
      <c r="M30" s="24">
        <v>147</v>
      </c>
      <c r="N30" s="24">
        <v>137</v>
      </c>
      <c r="O30" s="25">
        <f t="shared" si="0"/>
        <v>4031</v>
      </c>
      <c r="P30" s="12"/>
      <c r="Q30" s="39"/>
    </row>
    <row r="31" spans="1:17" x14ac:dyDescent="0.25">
      <c r="A31" s="36" t="s">
        <v>35</v>
      </c>
      <c r="B31" s="11" t="s">
        <v>2</v>
      </c>
      <c r="C31" s="9">
        <v>43</v>
      </c>
      <c r="D31" s="9">
        <v>22</v>
      </c>
      <c r="E31" s="9">
        <v>34</v>
      </c>
      <c r="F31" s="9">
        <v>41</v>
      </c>
      <c r="G31" s="9">
        <v>32</v>
      </c>
      <c r="H31" s="9">
        <v>49</v>
      </c>
      <c r="I31" s="9">
        <v>61</v>
      </c>
      <c r="J31" s="9">
        <v>105</v>
      </c>
      <c r="K31" s="9">
        <v>42</v>
      </c>
      <c r="L31" s="9">
        <v>29</v>
      </c>
      <c r="M31" s="33"/>
      <c r="N31" s="33"/>
      <c r="O31" s="3">
        <f>SUM(C31:N31)</f>
        <v>458</v>
      </c>
      <c r="P31" s="12"/>
      <c r="Q31" s="38"/>
    </row>
    <row r="32" spans="1:17" x14ac:dyDescent="0.25">
      <c r="A32" s="36" t="s">
        <v>35</v>
      </c>
      <c r="B32" s="19" t="s">
        <v>1</v>
      </c>
      <c r="C32" s="17">
        <v>53</v>
      </c>
      <c r="D32" s="17">
        <v>69</v>
      </c>
      <c r="E32" s="17">
        <v>79</v>
      </c>
      <c r="F32" s="17">
        <v>71</v>
      </c>
      <c r="G32" s="17">
        <v>74</v>
      </c>
      <c r="H32" s="17">
        <v>55</v>
      </c>
      <c r="I32" s="17">
        <v>60</v>
      </c>
      <c r="J32" s="17">
        <v>52</v>
      </c>
      <c r="K32" s="17">
        <v>42</v>
      </c>
      <c r="L32" s="17">
        <v>70</v>
      </c>
      <c r="M32" s="17">
        <v>106</v>
      </c>
      <c r="N32" s="17">
        <v>99</v>
      </c>
      <c r="O32" s="3">
        <f t="shared" si="0"/>
        <v>830</v>
      </c>
      <c r="P32" s="12"/>
      <c r="Q32" s="39"/>
    </row>
    <row r="33" spans="1:17" x14ac:dyDescent="0.25">
      <c r="A33" s="36" t="s">
        <v>35</v>
      </c>
      <c r="B33" s="18" t="s">
        <v>3</v>
      </c>
      <c r="C33" s="15">
        <v>177</v>
      </c>
      <c r="D33" s="15">
        <v>105</v>
      </c>
      <c r="E33" s="15">
        <v>146</v>
      </c>
      <c r="F33" s="15">
        <v>228</v>
      </c>
      <c r="G33" s="15">
        <v>297</v>
      </c>
      <c r="H33" s="15">
        <v>240</v>
      </c>
      <c r="I33" s="15">
        <v>173</v>
      </c>
      <c r="J33" s="15">
        <v>294</v>
      </c>
      <c r="K33" s="15">
        <v>247</v>
      </c>
      <c r="L33" s="15">
        <v>21</v>
      </c>
      <c r="M33" s="15">
        <v>21</v>
      </c>
      <c r="N33" s="15">
        <v>15</v>
      </c>
      <c r="O33" s="3">
        <f t="shared" si="0"/>
        <v>1964</v>
      </c>
      <c r="P33" s="12"/>
      <c r="Q33" s="39"/>
    </row>
    <row r="34" spans="1:17" x14ac:dyDescent="0.25">
      <c r="A34" s="35" t="s">
        <v>36</v>
      </c>
      <c r="B34" s="20" t="s">
        <v>2</v>
      </c>
      <c r="C34" s="21">
        <v>29</v>
      </c>
      <c r="D34" s="21">
        <v>25</v>
      </c>
      <c r="E34" s="21">
        <v>44</v>
      </c>
      <c r="F34" s="21">
        <v>22</v>
      </c>
      <c r="G34" s="21">
        <v>45</v>
      </c>
      <c r="H34" s="21">
        <v>32</v>
      </c>
      <c r="I34" s="21">
        <v>33</v>
      </c>
      <c r="J34" s="21">
        <v>20</v>
      </c>
      <c r="K34" s="21">
        <v>29</v>
      </c>
      <c r="L34" s="21">
        <v>15</v>
      </c>
      <c r="M34" s="32"/>
      <c r="N34" s="32"/>
      <c r="O34" s="22">
        <f>SUM(C34:N34)</f>
        <v>294</v>
      </c>
      <c r="P34" s="12"/>
      <c r="Q34" s="38"/>
    </row>
    <row r="35" spans="1:17" x14ac:dyDescent="0.25">
      <c r="A35" s="36" t="s">
        <v>36</v>
      </c>
      <c r="B35" s="19" t="s">
        <v>1</v>
      </c>
      <c r="C35" s="17">
        <v>108</v>
      </c>
      <c r="D35" s="17">
        <v>78</v>
      </c>
      <c r="E35" s="17">
        <v>175</v>
      </c>
      <c r="F35" s="17">
        <v>151</v>
      </c>
      <c r="G35" s="17">
        <v>98</v>
      </c>
      <c r="H35" s="17">
        <v>47</v>
      </c>
      <c r="I35" s="17">
        <v>69</v>
      </c>
      <c r="J35" s="17">
        <v>23</v>
      </c>
      <c r="K35" s="17">
        <v>102</v>
      </c>
      <c r="L35" s="17">
        <v>79</v>
      </c>
      <c r="M35" s="17">
        <v>86</v>
      </c>
      <c r="N35" s="17">
        <v>115</v>
      </c>
      <c r="O35" s="3">
        <f t="shared" si="0"/>
        <v>1131</v>
      </c>
      <c r="P35" s="12"/>
      <c r="Q35" s="39"/>
    </row>
    <row r="36" spans="1:17" x14ac:dyDescent="0.25">
      <c r="A36" s="37" t="s">
        <v>36</v>
      </c>
      <c r="B36" s="23" t="s">
        <v>3</v>
      </c>
      <c r="C36" s="24">
        <v>105</v>
      </c>
      <c r="D36" s="24">
        <v>93</v>
      </c>
      <c r="E36" s="24">
        <v>54</v>
      </c>
      <c r="F36" s="24">
        <v>179</v>
      </c>
      <c r="G36" s="24">
        <v>236</v>
      </c>
      <c r="H36" s="24">
        <v>137</v>
      </c>
      <c r="I36" s="24">
        <v>56</v>
      </c>
      <c r="J36" s="24">
        <v>106</v>
      </c>
      <c r="K36" s="24">
        <v>89</v>
      </c>
      <c r="L36" s="24">
        <v>11</v>
      </c>
      <c r="M36" s="24">
        <v>52</v>
      </c>
      <c r="N36" s="24">
        <v>15</v>
      </c>
      <c r="O36" s="25">
        <f t="shared" si="0"/>
        <v>1133</v>
      </c>
      <c r="P36" s="12"/>
      <c r="Q36" s="39"/>
    </row>
    <row r="37" spans="1:17" x14ac:dyDescent="0.25">
      <c r="A37" s="36" t="s">
        <v>37</v>
      </c>
      <c r="B37" s="11" t="s">
        <v>2</v>
      </c>
      <c r="C37" s="9">
        <v>30</v>
      </c>
      <c r="D37" s="9">
        <v>52</v>
      </c>
      <c r="E37" s="9">
        <v>86</v>
      </c>
      <c r="F37" s="9">
        <v>73</v>
      </c>
      <c r="G37" s="9">
        <v>54</v>
      </c>
      <c r="H37" s="9">
        <v>61</v>
      </c>
      <c r="I37" s="9">
        <v>53</v>
      </c>
      <c r="J37" s="9">
        <v>59</v>
      </c>
      <c r="K37" s="9">
        <v>103</v>
      </c>
      <c r="L37" s="9">
        <v>64</v>
      </c>
      <c r="M37" s="33"/>
      <c r="N37" s="33"/>
      <c r="O37" s="3">
        <f>SUM(C37:N37)</f>
        <v>635</v>
      </c>
      <c r="P37" s="12"/>
      <c r="Q37" s="38"/>
    </row>
    <row r="38" spans="1:17" x14ac:dyDescent="0.25">
      <c r="A38" s="36" t="s">
        <v>37</v>
      </c>
      <c r="B38" s="19" t="s">
        <v>1</v>
      </c>
      <c r="C38" s="17">
        <v>66</v>
      </c>
      <c r="D38" s="17">
        <v>89</v>
      </c>
      <c r="E38" s="17">
        <v>118</v>
      </c>
      <c r="F38" s="17">
        <v>130</v>
      </c>
      <c r="G38" s="17">
        <v>94</v>
      </c>
      <c r="H38" s="17">
        <v>52</v>
      </c>
      <c r="I38" s="17">
        <v>62</v>
      </c>
      <c r="J38" s="17">
        <v>46</v>
      </c>
      <c r="K38" s="17">
        <v>75</v>
      </c>
      <c r="L38" s="17">
        <v>110</v>
      </c>
      <c r="M38" s="17">
        <v>162</v>
      </c>
      <c r="N38" s="17">
        <v>82</v>
      </c>
      <c r="O38" s="3">
        <f t="shared" si="0"/>
        <v>1086</v>
      </c>
      <c r="P38" s="12"/>
      <c r="Q38" s="39"/>
    </row>
    <row r="39" spans="1:17" x14ac:dyDescent="0.25">
      <c r="A39" s="36" t="s">
        <v>37</v>
      </c>
      <c r="B39" s="18" t="s">
        <v>3</v>
      </c>
      <c r="C39" s="15">
        <v>83</v>
      </c>
      <c r="D39" s="15">
        <v>91</v>
      </c>
      <c r="E39" s="15">
        <v>128</v>
      </c>
      <c r="F39" s="15">
        <v>275</v>
      </c>
      <c r="G39" s="15">
        <v>632</v>
      </c>
      <c r="H39" s="15">
        <v>302</v>
      </c>
      <c r="I39" s="15">
        <v>144</v>
      </c>
      <c r="J39" s="15">
        <v>222</v>
      </c>
      <c r="K39" s="15">
        <v>91</v>
      </c>
      <c r="L39" s="15">
        <v>5</v>
      </c>
      <c r="M39" s="15">
        <v>0</v>
      </c>
      <c r="N39" s="15">
        <v>7</v>
      </c>
      <c r="O39" s="3">
        <f t="shared" si="0"/>
        <v>1980</v>
      </c>
      <c r="P39" s="12"/>
      <c r="Q39" s="39"/>
    </row>
    <row r="40" spans="1:17" x14ac:dyDescent="0.25">
      <c r="A40" s="35" t="s">
        <v>38</v>
      </c>
      <c r="B40" s="20" t="s">
        <v>2</v>
      </c>
      <c r="C40" s="21">
        <v>40</v>
      </c>
      <c r="D40" s="21">
        <v>44</v>
      </c>
      <c r="E40" s="21">
        <v>53</v>
      </c>
      <c r="F40" s="21">
        <v>54</v>
      </c>
      <c r="G40" s="21">
        <v>51</v>
      </c>
      <c r="H40" s="21">
        <v>93</v>
      </c>
      <c r="I40" s="21">
        <v>39</v>
      </c>
      <c r="J40" s="21">
        <v>43</v>
      </c>
      <c r="K40" s="21">
        <v>71</v>
      </c>
      <c r="L40" s="21">
        <v>35</v>
      </c>
      <c r="M40" s="32"/>
      <c r="N40" s="32"/>
      <c r="O40" s="22">
        <f>SUM(C40:N40)</f>
        <v>523</v>
      </c>
      <c r="P40" s="12"/>
      <c r="Q40" s="38"/>
    </row>
    <row r="41" spans="1:17" x14ac:dyDescent="0.25">
      <c r="A41" s="36" t="s">
        <v>38</v>
      </c>
      <c r="B41" s="19" t="s">
        <v>1</v>
      </c>
      <c r="C41" s="17">
        <v>38</v>
      </c>
      <c r="D41" s="17">
        <v>63</v>
      </c>
      <c r="E41" s="17">
        <v>136</v>
      </c>
      <c r="F41" s="17">
        <v>76</v>
      </c>
      <c r="G41" s="17">
        <v>71</v>
      </c>
      <c r="H41" s="17">
        <v>40</v>
      </c>
      <c r="I41" s="17">
        <v>20</v>
      </c>
      <c r="J41" s="17">
        <v>15</v>
      </c>
      <c r="K41" s="17">
        <v>97</v>
      </c>
      <c r="L41" s="17">
        <v>93</v>
      </c>
      <c r="M41" s="17">
        <v>87</v>
      </c>
      <c r="N41" s="17">
        <v>57</v>
      </c>
      <c r="O41" s="3">
        <f t="shared" si="0"/>
        <v>793</v>
      </c>
      <c r="P41" s="12"/>
      <c r="Q41" s="39"/>
    </row>
    <row r="42" spans="1:17" x14ac:dyDescent="0.25">
      <c r="A42" s="37" t="s">
        <v>38</v>
      </c>
      <c r="B42" s="23" t="s">
        <v>3</v>
      </c>
      <c r="C42" s="24">
        <v>147</v>
      </c>
      <c r="D42" s="24">
        <v>61</v>
      </c>
      <c r="E42" s="24">
        <v>108</v>
      </c>
      <c r="F42" s="24">
        <v>329</v>
      </c>
      <c r="G42" s="24">
        <v>395</v>
      </c>
      <c r="H42" s="24">
        <v>195</v>
      </c>
      <c r="I42" s="24">
        <v>96</v>
      </c>
      <c r="J42" s="24">
        <v>148</v>
      </c>
      <c r="K42" s="24">
        <v>76</v>
      </c>
      <c r="L42" s="24">
        <v>46</v>
      </c>
      <c r="M42" s="24">
        <v>26</v>
      </c>
      <c r="N42" s="24">
        <v>71</v>
      </c>
      <c r="O42" s="25">
        <f t="shared" si="0"/>
        <v>1698</v>
      </c>
      <c r="P42" s="12"/>
      <c r="Q42" s="39"/>
    </row>
    <row r="43" spans="1:17" x14ac:dyDescent="0.25">
      <c r="A43" s="36" t="s">
        <v>39</v>
      </c>
      <c r="B43" s="11" t="s">
        <v>2</v>
      </c>
      <c r="C43" s="9">
        <v>23</v>
      </c>
      <c r="D43" s="9">
        <v>34</v>
      </c>
      <c r="E43" s="9">
        <v>24</v>
      </c>
      <c r="F43" s="9">
        <v>610</v>
      </c>
      <c r="G43" s="9">
        <v>68</v>
      </c>
      <c r="H43" s="9">
        <v>49</v>
      </c>
      <c r="I43" s="9">
        <v>75</v>
      </c>
      <c r="J43" s="9">
        <v>62</v>
      </c>
      <c r="K43" s="9">
        <v>39</v>
      </c>
      <c r="L43" s="9">
        <v>39</v>
      </c>
      <c r="M43" s="33"/>
      <c r="N43" s="33"/>
      <c r="O43" s="3">
        <f>SUM(C43:N43)</f>
        <v>1023</v>
      </c>
      <c r="P43" s="12"/>
      <c r="Q43" s="38"/>
    </row>
    <row r="44" spans="1:17" x14ac:dyDescent="0.25">
      <c r="A44" s="36" t="s">
        <v>39</v>
      </c>
      <c r="B44" s="19" t="s">
        <v>1</v>
      </c>
      <c r="C44" s="17">
        <v>46</v>
      </c>
      <c r="D44" s="17">
        <v>4</v>
      </c>
      <c r="E44" s="17">
        <v>17</v>
      </c>
      <c r="F44" s="17">
        <v>4</v>
      </c>
      <c r="G44" s="17">
        <v>51</v>
      </c>
      <c r="H44" s="17">
        <v>84</v>
      </c>
      <c r="I44" s="17">
        <v>113</v>
      </c>
      <c r="J44" s="17">
        <v>16</v>
      </c>
      <c r="K44" s="17">
        <v>48</v>
      </c>
      <c r="L44" s="17">
        <v>26</v>
      </c>
      <c r="M44" s="17">
        <v>20</v>
      </c>
      <c r="N44" s="17">
        <v>11</v>
      </c>
      <c r="O44" s="3">
        <f t="shared" si="0"/>
        <v>440</v>
      </c>
      <c r="P44" s="12"/>
      <c r="Q44" s="39"/>
    </row>
    <row r="45" spans="1:17" x14ac:dyDescent="0.25">
      <c r="A45" s="36" t="s">
        <v>39</v>
      </c>
      <c r="B45" s="18" t="s">
        <v>3</v>
      </c>
      <c r="C45" s="15">
        <v>163</v>
      </c>
      <c r="D45" s="15">
        <v>155</v>
      </c>
      <c r="E45" s="15">
        <v>160</v>
      </c>
      <c r="F45" s="15">
        <v>362</v>
      </c>
      <c r="G45" s="15">
        <v>577</v>
      </c>
      <c r="H45" s="15">
        <v>388</v>
      </c>
      <c r="I45" s="15">
        <v>218</v>
      </c>
      <c r="J45" s="15">
        <v>375</v>
      </c>
      <c r="K45" s="15">
        <v>86</v>
      </c>
      <c r="L45" s="15">
        <v>13</v>
      </c>
      <c r="M45" s="15">
        <v>14</v>
      </c>
      <c r="N45" s="15">
        <v>5</v>
      </c>
      <c r="O45" s="3">
        <f t="shared" si="0"/>
        <v>2516</v>
      </c>
      <c r="P45" s="12"/>
      <c r="Q45" s="39"/>
    </row>
    <row r="46" spans="1:17" x14ac:dyDescent="0.25">
      <c r="A46" s="35" t="s">
        <v>40</v>
      </c>
      <c r="B46" s="20" t="s">
        <v>2</v>
      </c>
      <c r="C46" s="21">
        <v>107</v>
      </c>
      <c r="D46" s="21">
        <v>138</v>
      </c>
      <c r="E46" s="21">
        <v>309</v>
      </c>
      <c r="F46" s="21">
        <v>153</v>
      </c>
      <c r="G46" s="21">
        <v>133</v>
      </c>
      <c r="H46" s="21">
        <v>188</v>
      </c>
      <c r="I46" s="21">
        <f>26+15+9+10+29+2+5+60+41</f>
        <v>197</v>
      </c>
      <c r="J46" s="21">
        <f>17+15+16+15+8+7+8+7+14+90+42</f>
        <v>239</v>
      </c>
      <c r="K46" s="21">
        <f>16+19+13+19+17+11+4+5+8+68+38</f>
        <v>218</v>
      </c>
      <c r="L46" s="21">
        <f>23+25+23+11+5+2+8+2+2+42+24</f>
        <v>167</v>
      </c>
      <c r="M46" s="32"/>
      <c r="N46" s="32"/>
      <c r="O46" s="22">
        <f>SUM(C46:N46)</f>
        <v>1849</v>
      </c>
      <c r="P46" s="13"/>
      <c r="Q46" s="38"/>
    </row>
    <row r="47" spans="1:17" x14ac:dyDescent="0.25">
      <c r="A47" s="36" t="s">
        <v>40</v>
      </c>
      <c r="B47" s="19" t="s">
        <v>1</v>
      </c>
      <c r="C47" s="17">
        <v>208</v>
      </c>
      <c r="D47" s="17">
        <v>187</v>
      </c>
      <c r="E47" s="17">
        <v>269</v>
      </c>
      <c r="F47" s="17">
        <v>215</v>
      </c>
      <c r="G47" s="17">
        <v>149</v>
      </c>
      <c r="H47" s="17">
        <v>93</v>
      </c>
      <c r="I47" s="17">
        <v>49</v>
      </c>
      <c r="J47" s="17">
        <v>89</v>
      </c>
      <c r="K47" s="17">
        <v>164</v>
      </c>
      <c r="L47" s="17">
        <v>178</v>
      </c>
      <c r="M47" s="17">
        <v>158</v>
      </c>
      <c r="N47" s="17">
        <v>141</v>
      </c>
      <c r="O47" s="3">
        <f t="shared" si="0"/>
        <v>1900</v>
      </c>
      <c r="P47" s="12"/>
      <c r="Q47" s="39"/>
    </row>
    <row r="48" spans="1:17" x14ac:dyDescent="0.25">
      <c r="A48" s="37" t="s">
        <v>40</v>
      </c>
      <c r="B48" s="23" t="s">
        <v>3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5">
        <f t="shared" si="0"/>
        <v>0</v>
      </c>
      <c r="P48" s="12"/>
      <c r="Q48" s="39"/>
    </row>
    <row r="49" spans="1:17" x14ac:dyDescent="0.25">
      <c r="A49" s="36" t="s">
        <v>41</v>
      </c>
      <c r="B49" s="11" t="s">
        <v>2</v>
      </c>
      <c r="C49" s="9">
        <v>51</v>
      </c>
      <c r="D49" s="9">
        <v>35</v>
      </c>
      <c r="E49" s="9">
        <v>39</v>
      </c>
      <c r="F49" s="9">
        <v>35</v>
      </c>
      <c r="G49" s="9">
        <v>49</v>
      </c>
      <c r="H49" s="9">
        <v>70</v>
      </c>
      <c r="I49" s="9">
        <v>69</v>
      </c>
      <c r="J49" s="9">
        <v>54</v>
      </c>
      <c r="K49" s="9">
        <v>57</v>
      </c>
      <c r="L49" s="9">
        <v>39</v>
      </c>
      <c r="M49" s="33"/>
      <c r="N49" s="33"/>
      <c r="O49" s="3">
        <f>SUM(C49:N49)</f>
        <v>498</v>
      </c>
      <c r="P49" s="12"/>
      <c r="Q49" s="38"/>
    </row>
    <row r="50" spans="1:17" x14ac:dyDescent="0.25">
      <c r="A50" s="36" t="s">
        <v>41</v>
      </c>
      <c r="B50" s="19" t="s">
        <v>1</v>
      </c>
      <c r="C50" s="17">
        <v>101</v>
      </c>
      <c r="D50" s="17">
        <v>73</v>
      </c>
      <c r="E50" s="17">
        <v>70</v>
      </c>
      <c r="F50" s="17">
        <v>87</v>
      </c>
      <c r="G50" s="17">
        <v>108</v>
      </c>
      <c r="H50" s="17">
        <v>45</v>
      </c>
      <c r="I50" s="17">
        <v>69</v>
      </c>
      <c r="J50" s="17">
        <v>52</v>
      </c>
      <c r="K50" s="17">
        <v>40</v>
      </c>
      <c r="L50" s="17">
        <v>85</v>
      </c>
      <c r="M50" s="17">
        <v>55</v>
      </c>
      <c r="N50" s="17">
        <v>79</v>
      </c>
      <c r="O50" s="3">
        <f t="shared" si="0"/>
        <v>864</v>
      </c>
      <c r="P50" s="12"/>
      <c r="Q50" s="39"/>
    </row>
    <row r="51" spans="1:17" x14ac:dyDescent="0.25">
      <c r="A51" s="36" t="s">
        <v>41</v>
      </c>
      <c r="B51" s="18" t="s">
        <v>3</v>
      </c>
      <c r="C51" s="15">
        <v>178</v>
      </c>
      <c r="D51" s="15">
        <v>108</v>
      </c>
      <c r="E51" s="15">
        <v>116</v>
      </c>
      <c r="F51" s="15">
        <v>242</v>
      </c>
      <c r="G51" s="15">
        <v>254</v>
      </c>
      <c r="H51" s="15">
        <v>212</v>
      </c>
      <c r="I51" s="15">
        <v>103</v>
      </c>
      <c r="J51" s="15">
        <v>254</v>
      </c>
      <c r="K51" s="15">
        <v>94</v>
      </c>
      <c r="L51" s="15">
        <v>29</v>
      </c>
      <c r="M51" s="15">
        <v>27</v>
      </c>
      <c r="N51" s="15">
        <v>19</v>
      </c>
      <c r="O51" s="3">
        <f t="shared" si="0"/>
        <v>1636</v>
      </c>
      <c r="P51" s="12"/>
      <c r="Q51" s="39"/>
    </row>
    <row r="52" spans="1:17" x14ac:dyDescent="0.25">
      <c r="A52" s="35" t="s">
        <v>42</v>
      </c>
      <c r="B52" s="20" t="s">
        <v>2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32"/>
      <c r="N52" s="32"/>
      <c r="O52" s="22">
        <f>SUM(C52:N52)</f>
        <v>0</v>
      </c>
      <c r="P52" s="12"/>
      <c r="Q52" s="38"/>
    </row>
    <row r="53" spans="1:17" x14ac:dyDescent="0.25">
      <c r="A53" s="36" t="s">
        <v>42</v>
      </c>
      <c r="B53" s="19" t="s">
        <v>1</v>
      </c>
      <c r="C53" s="17">
        <v>50</v>
      </c>
      <c r="D53" s="17">
        <v>28</v>
      </c>
      <c r="E53" s="17">
        <v>32</v>
      </c>
      <c r="F53" s="17">
        <v>26</v>
      </c>
      <c r="G53" s="17">
        <v>32</v>
      </c>
      <c r="H53" s="17">
        <v>41</v>
      </c>
      <c r="I53" s="17">
        <v>183</v>
      </c>
      <c r="J53" s="17">
        <v>54</v>
      </c>
      <c r="K53" s="17">
        <v>38</v>
      </c>
      <c r="L53" s="17">
        <v>43</v>
      </c>
      <c r="M53" s="17">
        <v>64</v>
      </c>
      <c r="N53" s="17">
        <v>44</v>
      </c>
      <c r="O53" s="3">
        <f t="shared" si="0"/>
        <v>635</v>
      </c>
      <c r="P53" s="12"/>
      <c r="Q53" s="39"/>
    </row>
    <row r="54" spans="1:17" x14ac:dyDescent="0.25">
      <c r="A54" s="37" t="s">
        <v>42</v>
      </c>
      <c r="B54" s="23" t="s">
        <v>3</v>
      </c>
      <c r="C54" s="24">
        <v>400</v>
      </c>
      <c r="D54" s="24">
        <v>261</v>
      </c>
      <c r="E54" s="24">
        <v>624</v>
      </c>
      <c r="F54" s="24">
        <v>434</v>
      </c>
      <c r="G54" s="24">
        <v>468</v>
      </c>
      <c r="H54" s="24">
        <v>406</v>
      </c>
      <c r="I54" s="24">
        <v>242</v>
      </c>
      <c r="J54" s="24">
        <v>179</v>
      </c>
      <c r="K54" s="24">
        <v>230</v>
      </c>
      <c r="L54" s="24">
        <v>140</v>
      </c>
      <c r="M54" s="24">
        <v>197</v>
      </c>
      <c r="N54" s="24">
        <v>89</v>
      </c>
      <c r="O54" s="25">
        <f t="shared" si="0"/>
        <v>3670</v>
      </c>
      <c r="P54" s="12"/>
      <c r="Q54" s="39"/>
    </row>
    <row r="55" spans="1:17" x14ac:dyDescent="0.25">
      <c r="A55" s="36" t="s">
        <v>43</v>
      </c>
      <c r="B55" s="11" t="s">
        <v>2</v>
      </c>
      <c r="C55" s="9">
        <v>37</v>
      </c>
      <c r="D55" s="9">
        <v>47</v>
      </c>
      <c r="E55" s="9">
        <v>47</v>
      </c>
      <c r="F55" s="9">
        <v>49</v>
      </c>
      <c r="G55" s="9">
        <v>41</v>
      </c>
      <c r="H55" s="9">
        <v>21</v>
      </c>
      <c r="I55" s="9">
        <v>31</v>
      </c>
      <c r="J55" s="9">
        <v>31</v>
      </c>
      <c r="K55" s="9">
        <v>29</v>
      </c>
      <c r="L55" s="9">
        <v>32</v>
      </c>
      <c r="M55" s="33"/>
      <c r="N55" s="33"/>
      <c r="O55" s="3">
        <f>SUM(C55:N55)</f>
        <v>365</v>
      </c>
      <c r="P55" s="12"/>
      <c r="Q55" s="38"/>
    </row>
    <row r="56" spans="1:17" x14ac:dyDescent="0.25">
      <c r="A56" s="36" t="s">
        <v>43</v>
      </c>
      <c r="B56" s="19" t="s">
        <v>1</v>
      </c>
      <c r="C56" s="17">
        <v>70</v>
      </c>
      <c r="D56" s="17">
        <v>77</v>
      </c>
      <c r="E56" s="17">
        <v>49</v>
      </c>
      <c r="F56" s="17">
        <v>98</v>
      </c>
      <c r="G56" s="17">
        <v>91</v>
      </c>
      <c r="H56" s="17">
        <v>27</v>
      </c>
      <c r="I56" s="17">
        <v>40</v>
      </c>
      <c r="J56" s="17">
        <v>42</v>
      </c>
      <c r="K56" s="17">
        <v>42</v>
      </c>
      <c r="L56" s="17">
        <v>78</v>
      </c>
      <c r="M56" s="17">
        <v>90</v>
      </c>
      <c r="N56" s="17">
        <v>61</v>
      </c>
      <c r="O56" s="3">
        <f t="shared" si="0"/>
        <v>765</v>
      </c>
      <c r="P56" s="12"/>
      <c r="Q56" s="39"/>
    </row>
    <row r="57" spans="1:17" x14ac:dyDescent="0.25">
      <c r="A57" s="36" t="s">
        <v>43</v>
      </c>
      <c r="B57" s="18" t="s">
        <v>3</v>
      </c>
      <c r="C57" s="15">
        <v>167</v>
      </c>
      <c r="D57" s="15">
        <v>126</v>
      </c>
      <c r="E57" s="15">
        <v>143</v>
      </c>
      <c r="F57" s="15">
        <v>250</v>
      </c>
      <c r="G57" s="15">
        <v>615</v>
      </c>
      <c r="H57" s="15">
        <v>191</v>
      </c>
      <c r="I57" s="15">
        <v>150</v>
      </c>
      <c r="J57" s="15">
        <v>349</v>
      </c>
      <c r="K57" s="15">
        <v>182</v>
      </c>
      <c r="L57" s="15">
        <v>192</v>
      </c>
      <c r="M57" s="15">
        <v>327</v>
      </c>
      <c r="N57" s="15">
        <v>176</v>
      </c>
      <c r="O57" s="3">
        <f t="shared" si="0"/>
        <v>2868</v>
      </c>
      <c r="P57" s="12"/>
      <c r="Q57" s="39"/>
    </row>
    <row r="58" spans="1:17" x14ac:dyDescent="0.25">
      <c r="A58" s="35" t="s">
        <v>44</v>
      </c>
      <c r="B58" s="20" t="s">
        <v>2</v>
      </c>
      <c r="C58" s="21">
        <v>35</v>
      </c>
      <c r="D58" s="21">
        <v>19</v>
      </c>
      <c r="E58" s="21">
        <v>20</v>
      </c>
      <c r="F58" s="21">
        <v>42</v>
      </c>
      <c r="G58" s="21">
        <v>46</v>
      </c>
      <c r="H58" s="21">
        <v>35</v>
      </c>
      <c r="I58" s="21">
        <v>25</v>
      </c>
      <c r="J58" s="21">
        <v>18</v>
      </c>
      <c r="K58" s="21">
        <v>28</v>
      </c>
      <c r="L58" s="21">
        <v>37</v>
      </c>
      <c r="M58" s="32"/>
      <c r="N58" s="32"/>
      <c r="O58" s="22">
        <f>SUM(C58:N58)</f>
        <v>305</v>
      </c>
      <c r="P58" s="12"/>
      <c r="Q58" s="38"/>
    </row>
    <row r="59" spans="1:17" x14ac:dyDescent="0.25">
      <c r="A59" s="36" t="s">
        <v>44</v>
      </c>
      <c r="B59" s="19" t="s">
        <v>1</v>
      </c>
      <c r="C59" s="17">
        <v>11</v>
      </c>
      <c r="D59" s="17">
        <v>14</v>
      </c>
      <c r="E59" s="17">
        <v>19</v>
      </c>
      <c r="F59" s="17">
        <v>12</v>
      </c>
      <c r="G59" s="17">
        <v>15</v>
      </c>
      <c r="H59" s="17">
        <v>6</v>
      </c>
      <c r="I59" s="17">
        <v>82</v>
      </c>
      <c r="J59" s="17">
        <v>6</v>
      </c>
      <c r="K59" s="17">
        <v>17</v>
      </c>
      <c r="L59" s="17">
        <v>10</v>
      </c>
      <c r="M59" s="17">
        <v>9</v>
      </c>
      <c r="N59" s="17">
        <v>14</v>
      </c>
      <c r="O59" s="3">
        <f t="shared" si="0"/>
        <v>215</v>
      </c>
      <c r="P59" s="12"/>
      <c r="Q59" s="39"/>
    </row>
    <row r="60" spans="1:17" x14ac:dyDescent="0.25">
      <c r="A60" s="37" t="s">
        <v>44</v>
      </c>
      <c r="B60" s="23" t="s">
        <v>3</v>
      </c>
      <c r="C60" s="24">
        <v>213</v>
      </c>
      <c r="D60" s="24">
        <v>100</v>
      </c>
      <c r="E60" s="24">
        <v>112</v>
      </c>
      <c r="F60" s="24">
        <v>121</v>
      </c>
      <c r="G60" s="24">
        <v>153</v>
      </c>
      <c r="H60" s="24">
        <v>208</v>
      </c>
      <c r="I60" s="24">
        <v>110</v>
      </c>
      <c r="J60" s="24">
        <v>118</v>
      </c>
      <c r="K60" s="24">
        <v>199</v>
      </c>
      <c r="L60" s="24">
        <v>98</v>
      </c>
      <c r="M60" s="24">
        <v>84</v>
      </c>
      <c r="N60" s="24">
        <v>98</v>
      </c>
      <c r="O60" s="25">
        <f t="shared" si="0"/>
        <v>1614</v>
      </c>
      <c r="P60" s="12"/>
      <c r="Q60" s="39"/>
    </row>
    <row r="61" spans="1:17" x14ac:dyDescent="0.25">
      <c r="A61" s="36" t="s">
        <v>45</v>
      </c>
      <c r="B61" s="11" t="s">
        <v>2</v>
      </c>
      <c r="C61" s="9">
        <v>25</v>
      </c>
      <c r="D61" s="9">
        <v>17</v>
      </c>
      <c r="E61" s="9">
        <v>27</v>
      </c>
      <c r="F61" s="9">
        <v>18</v>
      </c>
      <c r="G61" s="9">
        <v>13</v>
      </c>
      <c r="H61" s="9">
        <v>23</v>
      </c>
      <c r="I61" s="9">
        <v>12</v>
      </c>
      <c r="J61" s="9">
        <v>14</v>
      </c>
      <c r="K61" s="9">
        <v>13</v>
      </c>
      <c r="L61" s="9">
        <v>8</v>
      </c>
      <c r="M61" s="33"/>
      <c r="N61" s="33"/>
      <c r="O61" s="3">
        <f>SUM(C61:N61)</f>
        <v>170</v>
      </c>
      <c r="P61" s="12"/>
      <c r="Q61" s="38"/>
    </row>
    <row r="62" spans="1:17" x14ac:dyDescent="0.25">
      <c r="A62" s="36" t="s">
        <v>45</v>
      </c>
      <c r="B62" s="19" t="s">
        <v>1</v>
      </c>
      <c r="C62" s="17">
        <v>209</v>
      </c>
      <c r="D62" s="17">
        <v>270</v>
      </c>
      <c r="E62" s="17">
        <v>401</v>
      </c>
      <c r="F62" s="17">
        <v>271</v>
      </c>
      <c r="G62" s="17">
        <v>196</v>
      </c>
      <c r="H62" s="17">
        <v>133</v>
      </c>
      <c r="I62" s="17">
        <v>122</v>
      </c>
      <c r="J62" s="17">
        <v>94</v>
      </c>
      <c r="K62" s="17">
        <v>254</v>
      </c>
      <c r="L62" s="17">
        <v>277</v>
      </c>
      <c r="M62" s="17">
        <v>266</v>
      </c>
      <c r="N62" s="17">
        <v>199</v>
      </c>
      <c r="O62" s="3">
        <f t="shared" si="0"/>
        <v>2692</v>
      </c>
      <c r="P62" s="12"/>
      <c r="Q62" s="39"/>
    </row>
    <row r="63" spans="1:17" x14ac:dyDescent="0.25">
      <c r="A63" s="36" t="s">
        <v>45</v>
      </c>
      <c r="B63" s="18" t="s">
        <v>3</v>
      </c>
      <c r="C63" s="15">
        <v>203</v>
      </c>
      <c r="D63" s="15">
        <v>66</v>
      </c>
      <c r="E63" s="15">
        <v>88</v>
      </c>
      <c r="F63" s="15">
        <v>249</v>
      </c>
      <c r="G63" s="15">
        <v>248</v>
      </c>
      <c r="H63" s="15">
        <v>217</v>
      </c>
      <c r="I63" s="15">
        <v>65</v>
      </c>
      <c r="J63" s="15">
        <v>82</v>
      </c>
      <c r="K63" s="15">
        <v>21</v>
      </c>
      <c r="L63" s="15">
        <v>12</v>
      </c>
      <c r="M63" s="15">
        <v>22</v>
      </c>
      <c r="N63" s="15">
        <v>9</v>
      </c>
      <c r="O63" s="3">
        <f t="shared" si="0"/>
        <v>1282</v>
      </c>
      <c r="P63" s="12"/>
      <c r="Q63" s="39"/>
    </row>
    <row r="64" spans="1:17" x14ac:dyDescent="0.25">
      <c r="A64" s="35" t="s">
        <v>46</v>
      </c>
      <c r="B64" s="20" t="s">
        <v>2</v>
      </c>
      <c r="C64" s="21">
        <v>36</v>
      </c>
      <c r="D64" s="21">
        <v>13</v>
      </c>
      <c r="E64" s="21">
        <v>27</v>
      </c>
      <c r="F64" s="21">
        <v>39</v>
      </c>
      <c r="G64" s="21">
        <v>24</v>
      </c>
      <c r="H64" s="21">
        <v>27</v>
      </c>
      <c r="I64" s="21">
        <v>34</v>
      </c>
      <c r="J64" s="21">
        <v>23</v>
      </c>
      <c r="K64" s="21">
        <v>46</v>
      </c>
      <c r="L64" s="21">
        <v>25</v>
      </c>
      <c r="M64" s="32"/>
      <c r="N64" s="32"/>
      <c r="O64" s="22">
        <f>SUM(C64:N64)</f>
        <v>294</v>
      </c>
      <c r="P64" s="12"/>
      <c r="Q64" s="41"/>
    </row>
    <row r="65" spans="1:17" x14ac:dyDescent="0.25">
      <c r="A65" s="36" t="s">
        <v>46</v>
      </c>
      <c r="B65" s="19" t="s">
        <v>1</v>
      </c>
      <c r="C65" s="17">
        <v>22</v>
      </c>
      <c r="D65" s="17">
        <v>27</v>
      </c>
      <c r="E65" s="17">
        <v>72</v>
      </c>
      <c r="F65" s="17">
        <v>29</v>
      </c>
      <c r="G65" s="17">
        <v>9</v>
      </c>
      <c r="H65" s="17">
        <v>7</v>
      </c>
      <c r="I65" s="17">
        <v>10</v>
      </c>
      <c r="J65" s="17">
        <v>27</v>
      </c>
      <c r="K65" s="17">
        <v>13</v>
      </c>
      <c r="L65" s="17">
        <v>45</v>
      </c>
      <c r="M65" s="17">
        <v>27</v>
      </c>
      <c r="N65" s="17">
        <v>30</v>
      </c>
      <c r="O65" s="3">
        <f t="shared" si="0"/>
        <v>318</v>
      </c>
      <c r="P65" s="12"/>
      <c r="Q65" s="42"/>
    </row>
    <row r="66" spans="1:17" x14ac:dyDescent="0.25">
      <c r="A66" s="37" t="s">
        <v>46</v>
      </c>
      <c r="B66" s="23" t="s">
        <v>3</v>
      </c>
      <c r="C66" s="24">
        <v>490</v>
      </c>
      <c r="D66" s="24">
        <v>511</v>
      </c>
      <c r="E66" s="24">
        <v>697</v>
      </c>
      <c r="F66" s="24">
        <v>797</v>
      </c>
      <c r="G66" s="24">
        <v>422</v>
      </c>
      <c r="H66" s="24">
        <v>417</v>
      </c>
      <c r="I66" s="24">
        <v>288</v>
      </c>
      <c r="J66" s="24">
        <v>450</v>
      </c>
      <c r="K66" s="24">
        <v>185</v>
      </c>
      <c r="L66" s="24">
        <v>169</v>
      </c>
      <c r="M66" s="24">
        <v>237</v>
      </c>
      <c r="N66" s="24">
        <v>145</v>
      </c>
      <c r="O66" s="25">
        <f t="shared" si="0"/>
        <v>4808</v>
      </c>
      <c r="P66" s="12"/>
      <c r="Q66" s="42"/>
    </row>
    <row r="67" spans="1:17" x14ac:dyDescent="0.25">
      <c r="A67" s="36" t="s">
        <v>49</v>
      </c>
      <c r="B67" s="11" t="s">
        <v>2</v>
      </c>
      <c r="C67" s="9">
        <v>22</v>
      </c>
      <c r="D67" s="9">
        <v>18</v>
      </c>
      <c r="E67" s="9">
        <v>16</v>
      </c>
      <c r="F67" s="9">
        <v>26</v>
      </c>
      <c r="G67" s="9">
        <v>19</v>
      </c>
      <c r="H67" s="9">
        <v>22</v>
      </c>
      <c r="I67" s="9">
        <v>33</v>
      </c>
      <c r="J67" s="9">
        <v>22</v>
      </c>
      <c r="K67" s="9">
        <v>20</v>
      </c>
      <c r="L67" s="9">
        <v>21</v>
      </c>
      <c r="M67" s="33"/>
      <c r="N67" s="33"/>
      <c r="O67" s="3">
        <f>SUM(C67:N67)</f>
        <v>219</v>
      </c>
      <c r="P67" s="12"/>
      <c r="Q67" s="41"/>
    </row>
    <row r="68" spans="1:17" x14ac:dyDescent="0.25">
      <c r="A68" s="36" t="s">
        <v>49</v>
      </c>
      <c r="B68" s="19" t="s">
        <v>1</v>
      </c>
      <c r="C68" s="17">
        <v>133</v>
      </c>
      <c r="D68" s="17">
        <v>165</v>
      </c>
      <c r="E68" s="17">
        <v>142</v>
      </c>
      <c r="F68" s="17">
        <v>185</v>
      </c>
      <c r="G68" s="17">
        <v>117</v>
      </c>
      <c r="H68" s="17">
        <v>77</v>
      </c>
      <c r="I68" s="17">
        <v>107</v>
      </c>
      <c r="J68" s="17">
        <v>91</v>
      </c>
      <c r="K68" s="17">
        <v>139</v>
      </c>
      <c r="L68" s="17">
        <v>169</v>
      </c>
      <c r="M68" s="17">
        <v>98</v>
      </c>
      <c r="N68" s="17">
        <v>120</v>
      </c>
      <c r="O68" s="3">
        <f t="shared" si="0"/>
        <v>1543</v>
      </c>
      <c r="P68" s="12"/>
      <c r="Q68" s="42"/>
    </row>
    <row r="69" spans="1:17" x14ac:dyDescent="0.25">
      <c r="A69" s="36" t="s">
        <v>49</v>
      </c>
      <c r="B69" s="18" t="s">
        <v>3</v>
      </c>
      <c r="C69" s="15">
        <v>210</v>
      </c>
      <c r="D69" s="15">
        <v>194</v>
      </c>
      <c r="E69" s="15">
        <v>335</v>
      </c>
      <c r="F69" s="15">
        <v>886</v>
      </c>
      <c r="G69" s="15">
        <v>1126</v>
      </c>
      <c r="H69" s="15">
        <v>650</v>
      </c>
      <c r="I69" s="15">
        <v>519</v>
      </c>
      <c r="J69" s="15">
        <v>518</v>
      </c>
      <c r="K69" s="15">
        <v>515</v>
      </c>
      <c r="L69" s="15">
        <v>188</v>
      </c>
      <c r="M69" s="15">
        <v>342</v>
      </c>
      <c r="N69" s="15">
        <v>235</v>
      </c>
      <c r="O69" s="3">
        <f t="shared" ref="O69" si="1">SUM(C69:N69)</f>
        <v>5718</v>
      </c>
      <c r="P69" s="12"/>
      <c r="Q69" s="42"/>
    </row>
    <row r="70" spans="1:17" x14ac:dyDescent="0.25">
      <c r="A70" s="35" t="s">
        <v>48</v>
      </c>
      <c r="B70" s="20" t="s">
        <v>2</v>
      </c>
      <c r="C70" s="21">
        <v>82</v>
      </c>
      <c r="D70" s="21">
        <v>82</v>
      </c>
      <c r="E70" s="21">
        <v>0</v>
      </c>
      <c r="F70" s="21">
        <v>129</v>
      </c>
      <c r="G70" s="21">
        <v>125</v>
      </c>
      <c r="H70" s="21">
        <v>116</v>
      </c>
      <c r="I70" s="21">
        <v>109</v>
      </c>
      <c r="J70" s="21">
        <v>119</v>
      </c>
      <c r="K70" s="21">
        <v>194</v>
      </c>
      <c r="L70" s="21">
        <v>102</v>
      </c>
      <c r="M70" s="32"/>
      <c r="N70" s="32"/>
      <c r="O70" s="22">
        <f>SUM(C70:N70)</f>
        <v>1058</v>
      </c>
      <c r="P70" s="12"/>
      <c r="Q70" s="41"/>
    </row>
    <row r="71" spans="1:17" x14ac:dyDescent="0.25">
      <c r="A71" s="36" t="s">
        <v>48</v>
      </c>
      <c r="B71" s="19" t="s">
        <v>1</v>
      </c>
      <c r="C71" s="17">
        <v>235</v>
      </c>
      <c r="D71" s="17">
        <v>233</v>
      </c>
      <c r="E71" s="17">
        <v>234</v>
      </c>
      <c r="F71" s="17">
        <v>220</v>
      </c>
      <c r="G71" s="17">
        <v>242</v>
      </c>
      <c r="H71" s="17">
        <v>173</v>
      </c>
      <c r="I71" s="17">
        <v>123</v>
      </c>
      <c r="J71" s="17">
        <v>252</v>
      </c>
      <c r="K71" s="17">
        <v>316</v>
      </c>
      <c r="L71" s="17">
        <v>317</v>
      </c>
      <c r="M71" s="17">
        <v>288</v>
      </c>
      <c r="N71" s="17">
        <v>245</v>
      </c>
      <c r="O71" s="3">
        <f t="shared" ref="O71:O72" si="2">SUM(C71:N71)</f>
        <v>2878</v>
      </c>
      <c r="P71" s="12"/>
      <c r="Q71" s="42"/>
    </row>
    <row r="72" spans="1:17" x14ac:dyDescent="0.25">
      <c r="A72" s="37" t="s">
        <v>48</v>
      </c>
      <c r="B72" s="23" t="s">
        <v>3</v>
      </c>
      <c r="C72" s="24">
        <v>328</v>
      </c>
      <c r="D72" s="24">
        <v>269</v>
      </c>
      <c r="E72" s="24">
        <v>218</v>
      </c>
      <c r="F72" s="24">
        <v>535</v>
      </c>
      <c r="G72" s="24">
        <v>847</v>
      </c>
      <c r="H72" s="24">
        <v>594</v>
      </c>
      <c r="I72" s="24">
        <v>335</v>
      </c>
      <c r="J72" s="24">
        <v>440</v>
      </c>
      <c r="K72" s="24">
        <v>360</v>
      </c>
      <c r="L72" s="24">
        <v>316</v>
      </c>
      <c r="M72" s="24">
        <v>323</v>
      </c>
      <c r="N72" s="24">
        <v>211</v>
      </c>
      <c r="O72" s="25">
        <f t="shared" si="2"/>
        <v>4776</v>
      </c>
      <c r="P72" s="12"/>
      <c r="Q72" s="42"/>
    </row>
    <row r="73" spans="1:17" x14ac:dyDescent="0.25">
      <c r="A73" s="36" t="s">
        <v>50</v>
      </c>
      <c r="B73" s="11" t="s">
        <v>2</v>
      </c>
      <c r="C73" s="9">
        <v>29</v>
      </c>
      <c r="D73" s="9">
        <v>47</v>
      </c>
      <c r="E73" s="9">
        <v>0</v>
      </c>
      <c r="F73" s="9">
        <v>43</v>
      </c>
      <c r="G73" s="9">
        <v>42</v>
      </c>
      <c r="H73" s="9">
        <v>48</v>
      </c>
      <c r="I73" s="9">
        <v>34</v>
      </c>
      <c r="J73" s="9">
        <v>44</v>
      </c>
      <c r="K73" s="9">
        <v>53</v>
      </c>
      <c r="L73" s="9">
        <v>27</v>
      </c>
      <c r="M73" s="33"/>
      <c r="N73" s="33"/>
      <c r="O73" s="3">
        <f>SUM(C73:N73)</f>
        <v>367</v>
      </c>
      <c r="P73" s="12"/>
      <c r="Q73" s="38"/>
    </row>
    <row r="74" spans="1:17" x14ac:dyDescent="0.25">
      <c r="A74" s="36" t="s">
        <v>50</v>
      </c>
      <c r="B74" s="19" t="s">
        <v>1</v>
      </c>
      <c r="C74" s="17">
        <v>6</v>
      </c>
      <c r="D74" s="17">
        <v>6</v>
      </c>
      <c r="E74" s="17">
        <v>6</v>
      </c>
      <c r="F74" s="17">
        <v>3</v>
      </c>
      <c r="G74" s="17">
        <v>11</v>
      </c>
      <c r="H74" s="17">
        <v>50</v>
      </c>
      <c r="I74" s="17">
        <v>17</v>
      </c>
      <c r="J74" s="17">
        <v>3</v>
      </c>
      <c r="K74" s="17">
        <v>11</v>
      </c>
      <c r="L74" s="17">
        <v>26</v>
      </c>
      <c r="M74" s="17">
        <v>11</v>
      </c>
      <c r="N74" s="17">
        <v>2</v>
      </c>
      <c r="O74" s="3">
        <f t="shared" ref="O74:O75" si="3">SUM(C74:N74)</f>
        <v>152</v>
      </c>
      <c r="P74" s="12"/>
      <c r="Q74" s="39"/>
    </row>
    <row r="75" spans="1:17" x14ac:dyDescent="0.25">
      <c r="A75" s="36" t="s">
        <v>50</v>
      </c>
      <c r="B75" s="18" t="s">
        <v>3</v>
      </c>
      <c r="C75" s="15">
        <v>55</v>
      </c>
      <c r="D75" s="15">
        <v>65</v>
      </c>
      <c r="E75" s="15">
        <v>729</v>
      </c>
      <c r="F75" s="15">
        <v>105</v>
      </c>
      <c r="G75" s="15">
        <v>72</v>
      </c>
      <c r="H75" s="15">
        <v>94</v>
      </c>
      <c r="I75" s="15">
        <v>59</v>
      </c>
      <c r="J75" s="15">
        <v>102</v>
      </c>
      <c r="K75" s="15">
        <v>33</v>
      </c>
      <c r="L75" s="15">
        <v>0</v>
      </c>
      <c r="M75" s="15">
        <v>6</v>
      </c>
      <c r="N75" s="15">
        <v>1</v>
      </c>
      <c r="O75" s="3">
        <f t="shared" si="3"/>
        <v>1321</v>
      </c>
      <c r="P75" s="12"/>
      <c r="Q75" s="39"/>
    </row>
    <row r="76" spans="1:17" x14ac:dyDescent="0.25">
      <c r="A76" s="35" t="s">
        <v>51</v>
      </c>
      <c r="B76" s="20" t="s">
        <v>2</v>
      </c>
      <c r="C76" s="21">
        <v>417</v>
      </c>
      <c r="D76" s="21">
        <v>252</v>
      </c>
      <c r="E76" s="21">
        <v>0</v>
      </c>
      <c r="F76" s="21">
        <v>285</v>
      </c>
      <c r="G76" s="21">
        <v>291</v>
      </c>
      <c r="H76" s="21">
        <v>258</v>
      </c>
      <c r="I76" s="21">
        <v>390</v>
      </c>
      <c r="J76" s="21">
        <v>384</v>
      </c>
      <c r="K76" s="21">
        <v>381</v>
      </c>
      <c r="L76" s="21">
        <v>216</v>
      </c>
      <c r="M76" s="32"/>
      <c r="N76" s="32"/>
      <c r="O76" s="22">
        <f>SUM(C76:N76)</f>
        <v>2874</v>
      </c>
      <c r="P76" s="12"/>
      <c r="Q76" s="41"/>
    </row>
    <row r="77" spans="1:17" x14ac:dyDescent="0.25">
      <c r="A77" s="36"/>
      <c r="B77" s="19" t="s">
        <v>1</v>
      </c>
      <c r="C77" s="17">
        <v>684</v>
      </c>
      <c r="D77" s="17">
        <v>706</v>
      </c>
      <c r="E77" s="17">
        <v>714</v>
      </c>
      <c r="F77" s="17">
        <v>784</v>
      </c>
      <c r="G77" s="17">
        <v>537</v>
      </c>
      <c r="H77" s="17">
        <v>277</v>
      </c>
      <c r="I77" s="17">
        <v>485</v>
      </c>
      <c r="J77" s="17">
        <v>404</v>
      </c>
      <c r="K77" s="17">
        <v>499</v>
      </c>
      <c r="L77" s="17">
        <v>598</v>
      </c>
      <c r="M77" s="17">
        <v>642</v>
      </c>
      <c r="N77" s="17">
        <v>610</v>
      </c>
      <c r="O77" s="3">
        <f t="shared" ref="O77:O78" si="4">SUM(C77:N77)</f>
        <v>6940</v>
      </c>
      <c r="P77" s="12"/>
      <c r="Q77" s="42"/>
    </row>
    <row r="78" spans="1:17" x14ac:dyDescent="0.25">
      <c r="A78" s="37"/>
      <c r="B78" s="23" t="s">
        <v>3</v>
      </c>
      <c r="C78" s="24">
        <v>456</v>
      </c>
      <c r="D78" s="24">
        <v>590</v>
      </c>
      <c r="E78" s="24">
        <v>434</v>
      </c>
      <c r="F78" s="24">
        <v>491</v>
      </c>
      <c r="G78" s="24">
        <v>593</v>
      </c>
      <c r="H78" s="24">
        <v>730</v>
      </c>
      <c r="I78" s="24">
        <v>511</v>
      </c>
      <c r="J78" s="24">
        <v>543</v>
      </c>
      <c r="K78" s="24">
        <v>618</v>
      </c>
      <c r="L78" s="24">
        <v>566</v>
      </c>
      <c r="M78" s="24">
        <v>357</v>
      </c>
      <c r="N78" s="24">
        <v>397</v>
      </c>
      <c r="O78" s="25">
        <f t="shared" si="4"/>
        <v>6286</v>
      </c>
      <c r="P78" s="12"/>
      <c r="Q78" s="42"/>
    </row>
    <row r="79" spans="1:17" x14ac:dyDescent="0.25">
      <c r="A79" s="35" t="s">
        <v>54</v>
      </c>
      <c r="B79" s="20" t="s">
        <v>2</v>
      </c>
      <c r="C79" s="21">
        <v>41</v>
      </c>
      <c r="D79" s="21">
        <v>49</v>
      </c>
      <c r="E79" s="21">
        <v>0</v>
      </c>
      <c r="F79" s="21">
        <v>45</v>
      </c>
      <c r="G79" s="21">
        <v>45</v>
      </c>
      <c r="H79" s="21">
        <v>49</v>
      </c>
      <c r="I79" s="21">
        <v>41</v>
      </c>
      <c r="J79" s="21">
        <v>27</v>
      </c>
      <c r="K79" s="21">
        <v>36</v>
      </c>
      <c r="L79" s="21">
        <v>21</v>
      </c>
      <c r="M79" s="32"/>
      <c r="N79" s="32"/>
      <c r="O79" s="22">
        <f>SUM(C79:N79)</f>
        <v>354</v>
      </c>
      <c r="P79" s="12"/>
      <c r="Q79" s="41"/>
    </row>
    <row r="80" spans="1:17" x14ac:dyDescent="0.25">
      <c r="A80" s="36"/>
      <c r="B80" s="19" t="s">
        <v>1</v>
      </c>
      <c r="C80" s="17">
        <v>75</v>
      </c>
      <c r="D80" s="17">
        <v>105</v>
      </c>
      <c r="E80" s="17">
        <v>68</v>
      </c>
      <c r="F80" s="17">
        <v>79</v>
      </c>
      <c r="G80" s="17">
        <v>64</v>
      </c>
      <c r="H80" s="17">
        <v>39</v>
      </c>
      <c r="I80" s="17">
        <v>85</v>
      </c>
      <c r="J80" s="17">
        <v>37</v>
      </c>
      <c r="K80" s="17">
        <v>62</v>
      </c>
      <c r="L80" s="17">
        <v>82</v>
      </c>
      <c r="M80" s="17">
        <v>87</v>
      </c>
      <c r="N80" s="17">
        <v>60</v>
      </c>
      <c r="O80" s="3">
        <f t="shared" ref="O80:O81" si="5">SUM(C80:N80)</f>
        <v>843</v>
      </c>
      <c r="P80" s="12"/>
      <c r="Q80" s="42"/>
    </row>
    <row r="81" spans="1:17" x14ac:dyDescent="0.25">
      <c r="A81" s="37"/>
      <c r="B81" s="23" t="s">
        <v>3</v>
      </c>
      <c r="C81" s="24">
        <v>185</v>
      </c>
      <c r="D81" s="24">
        <v>123</v>
      </c>
      <c r="E81" s="24">
        <v>135</v>
      </c>
      <c r="F81" s="24">
        <v>147</v>
      </c>
      <c r="G81" s="24">
        <v>345</v>
      </c>
      <c r="H81" s="24">
        <v>399</v>
      </c>
      <c r="I81" s="24">
        <v>200</v>
      </c>
      <c r="J81" s="24">
        <v>219</v>
      </c>
      <c r="K81" s="24">
        <v>207</v>
      </c>
      <c r="L81" s="24">
        <v>160</v>
      </c>
      <c r="M81" s="24">
        <v>176</v>
      </c>
      <c r="N81" s="24">
        <v>84</v>
      </c>
      <c r="O81" s="25">
        <f t="shared" si="5"/>
        <v>2380</v>
      </c>
      <c r="P81" s="12"/>
      <c r="Q81" s="42"/>
    </row>
    <row r="82" spans="1:17" x14ac:dyDescent="0.25">
      <c r="A82" s="35" t="s">
        <v>55</v>
      </c>
      <c r="B82" s="20" t="s">
        <v>2</v>
      </c>
      <c r="C82" s="21">
        <v>124</v>
      </c>
      <c r="D82" s="21">
        <v>122</v>
      </c>
      <c r="E82" s="21">
        <v>0</v>
      </c>
      <c r="F82" s="21">
        <v>118</v>
      </c>
      <c r="G82" s="21">
        <v>142</v>
      </c>
      <c r="H82" s="21">
        <v>362</v>
      </c>
      <c r="I82" s="21">
        <v>308</v>
      </c>
      <c r="J82" s="21">
        <v>246</v>
      </c>
      <c r="K82" s="21">
        <v>210</v>
      </c>
      <c r="L82" s="21">
        <v>86</v>
      </c>
      <c r="M82" s="32"/>
      <c r="N82" s="32"/>
      <c r="O82" s="22">
        <f>SUM(C82:N82)</f>
        <v>1718</v>
      </c>
      <c r="P82" s="12"/>
      <c r="Q82" s="41"/>
    </row>
    <row r="83" spans="1:17" x14ac:dyDescent="0.25">
      <c r="A83" s="36"/>
      <c r="B83" s="19" t="s">
        <v>1</v>
      </c>
      <c r="C83" s="17">
        <v>170</v>
      </c>
      <c r="D83" s="17">
        <v>273</v>
      </c>
      <c r="E83" s="17">
        <v>226</v>
      </c>
      <c r="F83" s="17">
        <v>276</v>
      </c>
      <c r="G83" s="17">
        <v>222</v>
      </c>
      <c r="H83" s="17">
        <v>120</v>
      </c>
      <c r="I83" s="17">
        <v>200</v>
      </c>
      <c r="J83" s="17">
        <v>130</v>
      </c>
      <c r="K83" s="17">
        <v>213</v>
      </c>
      <c r="L83" s="17">
        <v>295</v>
      </c>
      <c r="M83" s="17">
        <v>275</v>
      </c>
      <c r="N83" s="17">
        <v>198</v>
      </c>
      <c r="O83" s="3">
        <f t="shared" ref="O83:O84" si="6">SUM(C83:N83)</f>
        <v>2598</v>
      </c>
      <c r="P83" s="12"/>
      <c r="Q83" s="42"/>
    </row>
    <row r="84" spans="1:17" x14ac:dyDescent="0.25">
      <c r="A84" s="37"/>
      <c r="B84" s="23" t="s">
        <v>3</v>
      </c>
      <c r="C84" s="24">
        <v>225</v>
      </c>
      <c r="D84" s="24">
        <v>278</v>
      </c>
      <c r="E84" s="24">
        <v>362</v>
      </c>
      <c r="F84" s="24">
        <v>426</v>
      </c>
      <c r="G84" s="24">
        <v>547</v>
      </c>
      <c r="H84" s="24">
        <v>780</v>
      </c>
      <c r="I84" s="24">
        <v>755</v>
      </c>
      <c r="J84" s="24">
        <v>2004</v>
      </c>
      <c r="K84" s="24">
        <v>1150</v>
      </c>
      <c r="L84" s="24">
        <v>604</v>
      </c>
      <c r="M84" s="24">
        <v>680</v>
      </c>
      <c r="N84" s="24">
        <v>205</v>
      </c>
      <c r="O84" s="25">
        <f t="shared" si="6"/>
        <v>8016</v>
      </c>
      <c r="P84" s="12"/>
      <c r="Q84" s="42"/>
    </row>
    <row r="85" spans="1:17" x14ac:dyDescent="0.25">
      <c r="A85" s="35" t="s">
        <v>56</v>
      </c>
      <c r="B85" s="20" t="s">
        <v>2</v>
      </c>
      <c r="C85" s="21">
        <v>56</v>
      </c>
      <c r="D85" s="21">
        <v>41</v>
      </c>
      <c r="E85" s="21">
        <v>0</v>
      </c>
      <c r="F85" s="21">
        <v>58</v>
      </c>
      <c r="G85" s="21">
        <v>36</v>
      </c>
      <c r="H85" s="21">
        <v>50</v>
      </c>
      <c r="I85" s="21">
        <v>57</v>
      </c>
      <c r="J85" s="21">
        <v>50</v>
      </c>
      <c r="K85" s="21">
        <v>75</v>
      </c>
      <c r="L85" s="21">
        <v>32</v>
      </c>
      <c r="M85" s="32"/>
      <c r="N85" s="32"/>
      <c r="O85" s="22">
        <f>SUM(C85:N85)</f>
        <v>455</v>
      </c>
      <c r="P85" s="12"/>
      <c r="Q85" s="41"/>
    </row>
    <row r="86" spans="1:17" x14ac:dyDescent="0.25">
      <c r="A86" s="36"/>
      <c r="B86" s="19" t="s">
        <v>1</v>
      </c>
      <c r="C86" s="17">
        <v>327</v>
      </c>
      <c r="D86" s="17">
        <v>399</v>
      </c>
      <c r="E86" s="17">
        <v>538</v>
      </c>
      <c r="F86" s="17">
        <v>442</v>
      </c>
      <c r="G86" s="17">
        <v>395</v>
      </c>
      <c r="H86" s="17">
        <v>203</v>
      </c>
      <c r="I86" s="17">
        <v>269</v>
      </c>
      <c r="J86" s="17">
        <v>199</v>
      </c>
      <c r="K86" s="17">
        <v>360</v>
      </c>
      <c r="L86" s="17">
        <v>457</v>
      </c>
      <c r="M86" s="17">
        <v>363</v>
      </c>
      <c r="N86" s="17">
        <v>332</v>
      </c>
      <c r="O86" s="3">
        <f t="shared" ref="O86:O87" si="7">SUM(C86:N86)</f>
        <v>4284</v>
      </c>
      <c r="P86" s="12"/>
      <c r="Q86" s="42"/>
    </row>
    <row r="87" spans="1:17" x14ac:dyDescent="0.25">
      <c r="A87" s="37"/>
      <c r="B87" s="23" t="s">
        <v>3</v>
      </c>
      <c r="C87" s="24">
        <v>303</v>
      </c>
      <c r="D87" s="24">
        <v>290</v>
      </c>
      <c r="E87" s="24">
        <v>301</v>
      </c>
      <c r="F87" s="24">
        <v>695</v>
      </c>
      <c r="G87" s="24">
        <v>642</v>
      </c>
      <c r="H87" s="24">
        <v>562</v>
      </c>
      <c r="I87" s="24">
        <v>433</v>
      </c>
      <c r="J87" s="24">
        <v>619</v>
      </c>
      <c r="K87" s="24">
        <v>479</v>
      </c>
      <c r="L87" s="24">
        <v>322</v>
      </c>
      <c r="M87" s="24">
        <v>263</v>
      </c>
      <c r="N87" s="24">
        <v>142</v>
      </c>
      <c r="O87" s="25">
        <f t="shared" si="7"/>
        <v>5051</v>
      </c>
      <c r="P87" s="12"/>
      <c r="Q87" s="42"/>
    </row>
    <row r="88" spans="1:17" x14ac:dyDescent="0.25">
      <c r="A88" s="35" t="s">
        <v>57</v>
      </c>
      <c r="B88" s="20" t="s">
        <v>2</v>
      </c>
      <c r="C88" s="21">
        <v>317</v>
      </c>
      <c r="D88" s="21">
        <v>311</v>
      </c>
      <c r="E88" s="21">
        <v>0</v>
      </c>
      <c r="F88" s="21">
        <v>511</v>
      </c>
      <c r="G88" s="21">
        <v>525</v>
      </c>
      <c r="H88" s="21">
        <v>887</v>
      </c>
      <c r="I88" s="21">
        <v>601</v>
      </c>
      <c r="J88" s="21">
        <v>1655</v>
      </c>
      <c r="K88" s="21">
        <v>460</v>
      </c>
      <c r="L88" s="21">
        <v>442</v>
      </c>
      <c r="M88" s="32"/>
      <c r="N88" s="32"/>
      <c r="O88" s="22">
        <f>SUM(C88:N88)</f>
        <v>5709</v>
      </c>
      <c r="P88" s="12"/>
      <c r="Q88" s="41"/>
    </row>
    <row r="89" spans="1:17" x14ac:dyDescent="0.25">
      <c r="A89" s="36"/>
      <c r="B89" s="19" t="s">
        <v>1</v>
      </c>
      <c r="C89" s="17">
        <v>438</v>
      </c>
      <c r="D89" s="17">
        <v>512</v>
      </c>
      <c r="E89" s="17">
        <v>706</v>
      </c>
      <c r="F89" s="17">
        <v>583</v>
      </c>
      <c r="G89" s="17">
        <v>367</v>
      </c>
      <c r="H89" s="17">
        <v>299</v>
      </c>
      <c r="I89" s="17">
        <v>225</v>
      </c>
      <c r="J89" s="17">
        <v>175</v>
      </c>
      <c r="K89" s="17">
        <v>306</v>
      </c>
      <c r="L89" s="17">
        <v>457</v>
      </c>
      <c r="M89" s="17">
        <v>418</v>
      </c>
      <c r="N89" s="17">
        <v>311</v>
      </c>
      <c r="O89" s="3">
        <f t="shared" ref="O89:O90" si="8">SUM(C89:N89)</f>
        <v>4797</v>
      </c>
      <c r="P89" s="12"/>
      <c r="Q89" s="42"/>
    </row>
    <row r="90" spans="1:17" x14ac:dyDescent="0.25">
      <c r="A90" s="37"/>
      <c r="B90" s="23" t="s">
        <v>3</v>
      </c>
      <c r="C90" s="24">
        <v>360</v>
      </c>
      <c r="D90" s="24">
        <v>291</v>
      </c>
      <c r="E90" s="24">
        <v>432</v>
      </c>
      <c r="F90" s="24">
        <v>1183</v>
      </c>
      <c r="G90" s="24">
        <v>650</v>
      </c>
      <c r="H90" s="24">
        <v>592</v>
      </c>
      <c r="I90" s="24">
        <v>442</v>
      </c>
      <c r="J90" s="24">
        <v>563</v>
      </c>
      <c r="K90" s="24">
        <v>562</v>
      </c>
      <c r="L90" s="24">
        <v>386</v>
      </c>
      <c r="M90" s="24">
        <v>384</v>
      </c>
      <c r="N90" s="24">
        <v>163</v>
      </c>
      <c r="O90" s="25">
        <f t="shared" si="8"/>
        <v>6008</v>
      </c>
      <c r="P90" s="12"/>
      <c r="Q90" s="42"/>
    </row>
    <row r="91" spans="1:17" x14ac:dyDescent="0.25">
      <c r="A91" s="35" t="s">
        <v>58</v>
      </c>
      <c r="B91" s="20" t="s">
        <v>2</v>
      </c>
      <c r="C91" s="21">
        <v>23</v>
      </c>
      <c r="D91" s="21">
        <v>27</v>
      </c>
      <c r="E91" s="21">
        <v>0</v>
      </c>
      <c r="F91" s="21">
        <v>26</v>
      </c>
      <c r="G91" s="21">
        <v>40</v>
      </c>
      <c r="H91" s="21">
        <v>44</v>
      </c>
      <c r="I91" s="21">
        <v>45</v>
      </c>
      <c r="J91" s="21">
        <v>33</v>
      </c>
      <c r="K91" s="21">
        <v>49</v>
      </c>
      <c r="L91" s="21">
        <v>20</v>
      </c>
      <c r="M91" s="32"/>
      <c r="N91" s="32"/>
      <c r="O91" s="22">
        <f>SUM(C91:N91)</f>
        <v>307</v>
      </c>
      <c r="P91" s="12"/>
      <c r="Q91" s="41"/>
    </row>
    <row r="92" spans="1:17" x14ac:dyDescent="0.25">
      <c r="A92" s="36"/>
      <c r="B92" s="19" t="s">
        <v>1</v>
      </c>
      <c r="C92" s="17">
        <v>43</v>
      </c>
      <c r="D92" s="17">
        <v>41</v>
      </c>
      <c r="E92" s="17">
        <v>54</v>
      </c>
      <c r="F92" s="17">
        <v>35</v>
      </c>
      <c r="G92" s="17">
        <v>34</v>
      </c>
      <c r="H92" s="17">
        <v>17</v>
      </c>
      <c r="I92" s="17">
        <v>20</v>
      </c>
      <c r="J92" s="17">
        <v>35</v>
      </c>
      <c r="K92" s="17">
        <v>22</v>
      </c>
      <c r="L92" s="17">
        <v>23</v>
      </c>
      <c r="M92" s="17">
        <v>39</v>
      </c>
      <c r="N92" s="17">
        <v>42</v>
      </c>
      <c r="O92" s="3">
        <f t="shared" ref="O92:O93" si="9">SUM(C92:N92)</f>
        <v>405</v>
      </c>
      <c r="P92" s="12"/>
      <c r="Q92" s="42"/>
    </row>
    <row r="93" spans="1:17" x14ac:dyDescent="0.25">
      <c r="A93" s="37"/>
      <c r="B93" s="23" t="s">
        <v>3</v>
      </c>
      <c r="C93" s="24">
        <v>198</v>
      </c>
      <c r="D93" s="24">
        <v>133</v>
      </c>
      <c r="E93" s="24">
        <v>194</v>
      </c>
      <c r="F93" s="24">
        <v>447</v>
      </c>
      <c r="G93" s="24">
        <v>461</v>
      </c>
      <c r="H93" s="24">
        <v>252</v>
      </c>
      <c r="I93" s="24">
        <v>182</v>
      </c>
      <c r="J93" s="24">
        <v>271</v>
      </c>
      <c r="K93" s="24">
        <v>76</v>
      </c>
      <c r="L93" s="24">
        <v>5</v>
      </c>
      <c r="M93" s="24">
        <v>6</v>
      </c>
      <c r="N93" s="24">
        <v>8</v>
      </c>
      <c r="O93" s="25">
        <f t="shared" si="9"/>
        <v>2233</v>
      </c>
      <c r="P93" s="12"/>
      <c r="Q93" s="42"/>
    </row>
    <row r="94" spans="1:17" x14ac:dyDescent="0.25">
      <c r="A94" s="35" t="s">
        <v>59</v>
      </c>
      <c r="B94" s="20" t="s">
        <v>2</v>
      </c>
      <c r="C94" s="21">
        <v>13</v>
      </c>
      <c r="D94" s="21">
        <v>13</v>
      </c>
      <c r="E94" s="21">
        <v>0</v>
      </c>
      <c r="F94" s="21">
        <v>13</v>
      </c>
      <c r="G94" s="21">
        <v>26</v>
      </c>
      <c r="H94" s="21">
        <v>34</v>
      </c>
      <c r="I94" s="21">
        <v>14</v>
      </c>
      <c r="J94" s="21">
        <v>11</v>
      </c>
      <c r="K94" s="21">
        <v>20</v>
      </c>
      <c r="L94" s="21">
        <v>22</v>
      </c>
      <c r="M94" s="32"/>
      <c r="N94" s="32"/>
      <c r="O94" s="22">
        <f>SUM(C94:N94)</f>
        <v>166</v>
      </c>
      <c r="P94" s="12"/>
      <c r="Q94" s="41"/>
    </row>
    <row r="95" spans="1:17" x14ac:dyDescent="0.25">
      <c r="A95" s="36"/>
      <c r="B95" s="19" t="s">
        <v>1</v>
      </c>
      <c r="C95" s="17">
        <v>0</v>
      </c>
      <c r="D95" s="17">
        <v>2</v>
      </c>
      <c r="E95" s="17">
        <v>4</v>
      </c>
      <c r="F95" s="17">
        <v>4</v>
      </c>
      <c r="G95" s="17">
        <v>2</v>
      </c>
      <c r="H95" s="17">
        <v>6</v>
      </c>
      <c r="I95" s="17">
        <v>38</v>
      </c>
      <c r="J95" s="17">
        <v>7</v>
      </c>
      <c r="K95" s="17">
        <v>9</v>
      </c>
      <c r="L95" s="17">
        <v>5</v>
      </c>
      <c r="M95" s="17">
        <v>16</v>
      </c>
      <c r="N95" s="17">
        <v>6</v>
      </c>
      <c r="O95" s="3">
        <f t="shared" ref="O95:O96" si="10">SUM(C95:N95)</f>
        <v>99</v>
      </c>
      <c r="P95" s="12"/>
      <c r="Q95" s="42"/>
    </row>
    <row r="96" spans="1:17" x14ac:dyDescent="0.25">
      <c r="A96" s="37"/>
      <c r="B96" s="23" t="s">
        <v>3</v>
      </c>
      <c r="C96" s="24">
        <v>23</v>
      </c>
      <c r="D96" s="24">
        <v>12</v>
      </c>
      <c r="E96" s="24">
        <v>9</v>
      </c>
      <c r="F96" s="24">
        <v>7</v>
      </c>
      <c r="G96" s="24">
        <v>41</v>
      </c>
      <c r="H96" s="24">
        <v>16</v>
      </c>
      <c r="I96" s="24">
        <v>7</v>
      </c>
      <c r="J96" s="24">
        <v>49</v>
      </c>
      <c r="K96" s="24">
        <v>19</v>
      </c>
      <c r="L96" s="24">
        <v>3</v>
      </c>
      <c r="M96" s="24">
        <v>26</v>
      </c>
      <c r="N96" s="24">
        <v>3</v>
      </c>
      <c r="O96" s="25">
        <f t="shared" si="10"/>
        <v>215</v>
      </c>
      <c r="P96" s="12"/>
      <c r="Q96" s="42"/>
    </row>
    <row r="97" spans="1:17" x14ac:dyDescent="0.25">
      <c r="A97" s="35" t="s">
        <v>60</v>
      </c>
      <c r="B97" s="20" t="s">
        <v>2</v>
      </c>
      <c r="C97" s="21">
        <v>120</v>
      </c>
      <c r="D97" s="21">
        <v>218</v>
      </c>
      <c r="E97" s="21">
        <v>0</v>
      </c>
      <c r="F97" s="21">
        <v>388</v>
      </c>
      <c r="G97" s="21">
        <v>290</v>
      </c>
      <c r="H97" s="21">
        <v>170</v>
      </c>
      <c r="I97" s="21">
        <v>144</v>
      </c>
      <c r="J97" s="21">
        <v>218</v>
      </c>
      <c r="K97" s="21">
        <v>286</v>
      </c>
      <c r="L97" s="21">
        <v>172</v>
      </c>
      <c r="M97" s="32"/>
      <c r="N97" s="32"/>
      <c r="O97" s="22">
        <f>SUM(C97:N97)</f>
        <v>2006</v>
      </c>
      <c r="P97" s="12"/>
      <c r="Q97" s="41"/>
    </row>
    <row r="98" spans="1:17" x14ac:dyDescent="0.25">
      <c r="A98" s="36"/>
      <c r="B98" s="19" t="s">
        <v>1</v>
      </c>
      <c r="C98" s="17">
        <v>727</v>
      </c>
      <c r="D98" s="17">
        <v>997</v>
      </c>
      <c r="E98" s="17">
        <v>1259</v>
      </c>
      <c r="F98" s="17">
        <v>1300</v>
      </c>
      <c r="G98" s="17">
        <v>944</v>
      </c>
      <c r="H98" s="17">
        <v>422</v>
      </c>
      <c r="I98" s="17">
        <v>424</v>
      </c>
      <c r="J98" s="17">
        <v>335</v>
      </c>
      <c r="K98" s="17">
        <v>891</v>
      </c>
      <c r="L98" s="17">
        <v>1101</v>
      </c>
      <c r="M98" s="17">
        <v>1159</v>
      </c>
      <c r="N98" s="17">
        <v>927</v>
      </c>
      <c r="O98" s="3">
        <f t="shared" ref="O98:O99" si="11">SUM(C98:N98)</f>
        <v>10486</v>
      </c>
      <c r="P98" s="12"/>
      <c r="Q98" s="42"/>
    </row>
    <row r="99" spans="1:17" x14ac:dyDescent="0.25">
      <c r="A99" s="37"/>
      <c r="B99" s="23" t="s">
        <v>3</v>
      </c>
      <c r="C99" s="24">
        <v>380</v>
      </c>
      <c r="D99" s="24">
        <v>375</v>
      </c>
      <c r="E99" s="24">
        <v>406</v>
      </c>
      <c r="F99" s="24">
        <v>604</v>
      </c>
      <c r="G99" s="24">
        <v>950</v>
      </c>
      <c r="H99" s="24">
        <v>583</v>
      </c>
      <c r="I99" s="24">
        <v>466</v>
      </c>
      <c r="J99" s="24">
        <v>529</v>
      </c>
      <c r="K99" s="24">
        <v>417</v>
      </c>
      <c r="L99" s="24">
        <v>374</v>
      </c>
      <c r="M99" s="24">
        <v>303</v>
      </c>
      <c r="N99" s="24">
        <v>191</v>
      </c>
      <c r="O99" s="25">
        <f t="shared" si="11"/>
        <v>5578</v>
      </c>
      <c r="P99" s="12"/>
      <c r="Q99" s="42"/>
    </row>
    <row r="100" spans="1:17" x14ac:dyDescent="0.25">
      <c r="A100" s="35" t="s">
        <v>61</v>
      </c>
      <c r="B100" s="20" t="s">
        <v>2</v>
      </c>
      <c r="C100" s="21">
        <v>9</v>
      </c>
      <c r="D100" s="21">
        <v>7</v>
      </c>
      <c r="E100" s="21">
        <v>0</v>
      </c>
      <c r="F100" s="21">
        <v>10</v>
      </c>
      <c r="G100" s="21">
        <v>18</v>
      </c>
      <c r="H100" s="21">
        <v>71</v>
      </c>
      <c r="I100" s="21">
        <v>90</v>
      </c>
      <c r="J100" s="21">
        <v>101</v>
      </c>
      <c r="K100" s="21">
        <v>45</v>
      </c>
      <c r="L100" s="21">
        <v>13</v>
      </c>
      <c r="M100" s="32"/>
      <c r="N100" s="32"/>
      <c r="O100" s="22">
        <f>SUM(C100:N100)</f>
        <v>364</v>
      </c>
      <c r="P100" s="12"/>
      <c r="Q100" s="41"/>
    </row>
    <row r="101" spans="1:17" x14ac:dyDescent="0.25">
      <c r="A101" s="36"/>
      <c r="B101" s="19" t="s">
        <v>1</v>
      </c>
      <c r="C101" s="17">
        <v>13</v>
      </c>
      <c r="D101" s="17">
        <v>15</v>
      </c>
      <c r="E101" s="17">
        <v>36</v>
      </c>
      <c r="F101" s="17">
        <v>41</v>
      </c>
      <c r="G101" s="17">
        <v>18</v>
      </c>
      <c r="H101" s="17">
        <v>29</v>
      </c>
      <c r="I101" s="17">
        <v>30</v>
      </c>
      <c r="J101" s="17">
        <v>25</v>
      </c>
      <c r="K101" s="17">
        <v>20</v>
      </c>
      <c r="L101" s="17">
        <v>36</v>
      </c>
      <c r="M101" s="17">
        <v>20</v>
      </c>
      <c r="N101" s="17">
        <v>11</v>
      </c>
      <c r="O101" s="3">
        <f t="shared" ref="O101:O102" si="12">SUM(C101:N101)</f>
        <v>294</v>
      </c>
      <c r="P101" s="12"/>
      <c r="Q101" s="42"/>
    </row>
    <row r="102" spans="1:17" x14ac:dyDescent="0.25">
      <c r="A102" s="37"/>
      <c r="B102" s="23" t="s">
        <v>3</v>
      </c>
      <c r="C102" s="24">
        <v>132</v>
      </c>
      <c r="D102" s="24">
        <v>78</v>
      </c>
      <c r="E102" s="24">
        <v>99</v>
      </c>
      <c r="F102" s="24">
        <v>285</v>
      </c>
      <c r="G102" s="24">
        <v>409</v>
      </c>
      <c r="H102" s="24">
        <v>268</v>
      </c>
      <c r="I102" s="24">
        <v>154</v>
      </c>
      <c r="J102" s="24">
        <v>140</v>
      </c>
      <c r="K102" s="24">
        <v>46</v>
      </c>
      <c r="L102" s="24">
        <v>10</v>
      </c>
      <c r="M102" s="24">
        <v>30</v>
      </c>
      <c r="N102" s="24">
        <v>6</v>
      </c>
      <c r="O102" s="25">
        <f t="shared" si="12"/>
        <v>1657</v>
      </c>
      <c r="P102" s="12"/>
      <c r="Q102" s="42"/>
    </row>
    <row r="103" spans="1:17" x14ac:dyDescent="0.25">
      <c r="A103" s="35" t="s">
        <v>62</v>
      </c>
      <c r="B103" s="20" t="s">
        <v>2</v>
      </c>
      <c r="C103" s="21">
        <v>59</v>
      </c>
      <c r="D103" s="21">
        <v>57</v>
      </c>
      <c r="E103" s="21">
        <v>0</v>
      </c>
      <c r="F103" s="21">
        <v>126</v>
      </c>
      <c r="G103" s="21">
        <v>74</v>
      </c>
      <c r="H103" s="21">
        <v>88</v>
      </c>
      <c r="I103" s="21">
        <v>86</v>
      </c>
      <c r="J103" s="21">
        <v>76</v>
      </c>
      <c r="K103" s="21">
        <v>70</v>
      </c>
      <c r="L103" s="21">
        <v>68</v>
      </c>
      <c r="M103" s="32"/>
      <c r="N103" s="32"/>
      <c r="O103" s="22">
        <f>SUM(C103:N103)</f>
        <v>704</v>
      </c>
      <c r="P103" s="12"/>
      <c r="Q103" s="41"/>
    </row>
    <row r="104" spans="1:17" x14ac:dyDescent="0.25">
      <c r="A104" s="36"/>
      <c r="B104" s="19" t="s">
        <v>1</v>
      </c>
      <c r="C104" s="17">
        <v>12</v>
      </c>
      <c r="D104" s="17">
        <v>10</v>
      </c>
      <c r="E104" s="17">
        <v>10</v>
      </c>
      <c r="F104" s="17">
        <v>5</v>
      </c>
      <c r="G104" s="17">
        <v>13</v>
      </c>
      <c r="H104" s="17">
        <v>29</v>
      </c>
      <c r="I104" s="17">
        <v>13</v>
      </c>
      <c r="J104" s="17">
        <v>209</v>
      </c>
      <c r="K104" s="17">
        <v>217</v>
      </c>
      <c r="L104" s="17">
        <v>201</v>
      </c>
      <c r="M104" s="17">
        <v>194</v>
      </c>
      <c r="N104" s="17">
        <v>166</v>
      </c>
      <c r="O104" s="3">
        <f t="shared" ref="O104:O105" si="13">SUM(C104:N104)</f>
        <v>1079</v>
      </c>
      <c r="P104" s="12"/>
      <c r="Q104" s="42"/>
    </row>
    <row r="105" spans="1:17" x14ac:dyDescent="0.25">
      <c r="A105" s="37"/>
      <c r="B105" s="23" t="s">
        <v>3</v>
      </c>
      <c r="C105" s="24">
        <v>1061</v>
      </c>
      <c r="D105" s="24">
        <v>609</v>
      </c>
      <c r="E105" s="24">
        <v>764</v>
      </c>
      <c r="F105" s="24">
        <v>1411</v>
      </c>
      <c r="G105" s="24">
        <v>1155</v>
      </c>
      <c r="H105" s="24">
        <v>794</v>
      </c>
      <c r="I105" s="24">
        <v>935</v>
      </c>
      <c r="J105" s="24">
        <v>1169</v>
      </c>
      <c r="K105" s="24">
        <v>782</v>
      </c>
      <c r="L105" s="24">
        <v>567</v>
      </c>
      <c r="M105" s="24">
        <v>668</v>
      </c>
      <c r="N105" s="24">
        <v>515</v>
      </c>
      <c r="O105" s="25">
        <f t="shared" si="13"/>
        <v>10430</v>
      </c>
      <c r="P105" s="12"/>
      <c r="Q105" s="42"/>
    </row>
    <row r="106" spans="1:17" x14ac:dyDescent="0.25">
      <c r="A106" s="35" t="s">
        <v>63</v>
      </c>
      <c r="B106" s="20" t="s">
        <v>2</v>
      </c>
      <c r="C106" s="21">
        <v>39</v>
      </c>
      <c r="D106" s="21">
        <v>30</v>
      </c>
      <c r="E106" s="21">
        <v>0</v>
      </c>
      <c r="F106" s="21">
        <v>98</v>
      </c>
      <c r="G106" s="21">
        <v>65</v>
      </c>
      <c r="H106" s="21">
        <v>83</v>
      </c>
      <c r="I106" s="21">
        <v>121</v>
      </c>
      <c r="J106" s="21">
        <v>203</v>
      </c>
      <c r="K106" s="21">
        <v>63</v>
      </c>
      <c r="L106" s="21">
        <v>56</v>
      </c>
      <c r="M106" s="32"/>
      <c r="N106" s="32"/>
      <c r="O106" s="22">
        <f>SUM(C106:N106)</f>
        <v>758</v>
      </c>
      <c r="P106" s="12"/>
      <c r="Q106" s="41"/>
    </row>
    <row r="107" spans="1:17" x14ac:dyDescent="0.25">
      <c r="A107" s="36"/>
      <c r="B107" s="19" t="s">
        <v>1</v>
      </c>
      <c r="C107" s="17">
        <v>196</v>
      </c>
      <c r="D107" s="17">
        <v>249</v>
      </c>
      <c r="E107" s="17">
        <v>389</v>
      </c>
      <c r="F107" s="17">
        <v>296</v>
      </c>
      <c r="G107" s="17">
        <v>294</v>
      </c>
      <c r="H107" s="17">
        <v>132</v>
      </c>
      <c r="I107" s="17">
        <v>85</v>
      </c>
      <c r="J107" s="17">
        <v>97</v>
      </c>
      <c r="K107" s="17">
        <v>194</v>
      </c>
      <c r="L107" s="17">
        <v>218</v>
      </c>
      <c r="M107" s="17">
        <v>301</v>
      </c>
      <c r="N107" s="17">
        <v>203</v>
      </c>
      <c r="O107" s="3">
        <f t="shared" ref="O107:O108" si="14">SUM(C107:N107)</f>
        <v>2654</v>
      </c>
      <c r="P107" s="12"/>
      <c r="Q107" s="42"/>
    </row>
    <row r="108" spans="1:17" x14ac:dyDescent="0.25">
      <c r="A108" s="37"/>
      <c r="B108" s="23" t="s">
        <v>3</v>
      </c>
      <c r="C108" s="24">
        <v>346</v>
      </c>
      <c r="D108" s="24">
        <v>289</v>
      </c>
      <c r="E108" s="24">
        <v>382</v>
      </c>
      <c r="F108" s="24">
        <v>809</v>
      </c>
      <c r="G108" s="24">
        <v>746</v>
      </c>
      <c r="H108" s="24">
        <v>679</v>
      </c>
      <c r="I108" s="24">
        <v>675</v>
      </c>
      <c r="J108" s="24">
        <v>926</v>
      </c>
      <c r="K108" s="24">
        <v>963</v>
      </c>
      <c r="L108" s="24">
        <v>692</v>
      </c>
      <c r="M108" s="24">
        <v>537</v>
      </c>
      <c r="N108" s="24">
        <v>256</v>
      </c>
      <c r="O108" s="25">
        <f t="shared" si="14"/>
        <v>7300</v>
      </c>
      <c r="P108" s="12"/>
      <c r="Q108" s="42"/>
    </row>
    <row r="109" spans="1:17" x14ac:dyDescent="0.25">
      <c r="A109" s="35" t="s">
        <v>64</v>
      </c>
      <c r="B109" s="20" t="s">
        <v>2</v>
      </c>
      <c r="C109" s="21">
        <v>34</v>
      </c>
      <c r="D109" s="21">
        <v>23</v>
      </c>
      <c r="E109" s="21">
        <v>0</v>
      </c>
      <c r="F109" s="21">
        <v>13</v>
      </c>
      <c r="G109" s="21">
        <v>34</v>
      </c>
      <c r="H109" s="21">
        <v>25</v>
      </c>
      <c r="I109" s="21">
        <v>38</v>
      </c>
      <c r="J109" s="21">
        <v>99</v>
      </c>
      <c r="K109" s="21">
        <v>36</v>
      </c>
      <c r="L109" s="21">
        <v>20</v>
      </c>
      <c r="M109" s="32"/>
      <c r="N109" s="32"/>
      <c r="O109" s="22">
        <f>SUM(C109:N109)</f>
        <v>322</v>
      </c>
      <c r="P109" s="12"/>
      <c r="Q109" s="41"/>
    </row>
    <row r="110" spans="1:17" x14ac:dyDescent="0.25">
      <c r="A110" s="36"/>
      <c r="B110" s="19" t="s">
        <v>1</v>
      </c>
      <c r="C110" s="17">
        <v>252</v>
      </c>
      <c r="D110" s="17">
        <v>310</v>
      </c>
      <c r="E110" s="17">
        <v>361</v>
      </c>
      <c r="F110" s="17">
        <v>355</v>
      </c>
      <c r="G110" s="17">
        <v>356</v>
      </c>
      <c r="H110" s="17">
        <v>125</v>
      </c>
      <c r="I110" s="17">
        <v>207</v>
      </c>
      <c r="J110" s="17">
        <v>154</v>
      </c>
      <c r="K110" s="17">
        <v>257</v>
      </c>
      <c r="L110" s="17">
        <v>300</v>
      </c>
      <c r="M110" s="17">
        <v>370</v>
      </c>
      <c r="N110" s="17">
        <v>245</v>
      </c>
      <c r="O110" s="3">
        <f t="shared" ref="O110:O111" si="15">SUM(C110:N110)</f>
        <v>3292</v>
      </c>
      <c r="P110" s="12"/>
      <c r="Q110" s="42"/>
    </row>
    <row r="111" spans="1:17" x14ac:dyDescent="0.25">
      <c r="A111" s="37"/>
      <c r="B111" s="23" t="s">
        <v>3</v>
      </c>
      <c r="C111" s="24">
        <v>179</v>
      </c>
      <c r="D111" s="24">
        <v>125</v>
      </c>
      <c r="E111" s="24">
        <v>351</v>
      </c>
      <c r="F111" s="24">
        <v>662</v>
      </c>
      <c r="G111" s="24">
        <v>734</v>
      </c>
      <c r="H111" s="24">
        <v>503</v>
      </c>
      <c r="I111" s="24">
        <v>281</v>
      </c>
      <c r="J111" s="24">
        <v>681</v>
      </c>
      <c r="K111" s="24">
        <v>601</v>
      </c>
      <c r="L111" s="24">
        <v>313</v>
      </c>
      <c r="M111" s="24">
        <v>354</v>
      </c>
      <c r="N111" s="24">
        <v>64</v>
      </c>
      <c r="O111" s="25">
        <f t="shared" si="15"/>
        <v>4848</v>
      </c>
      <c r="P111" s="12"/>
      <c r="Q111" s="42"/>
    </row>
    <row r="112" spans="1:17" x14ac:dyDescent="0.25">
      <c r="A112" s="35" t="s">
        <v>65</v>
      </c>
      <c r="B112" s="20" t="s">
        <v>2</v>
      </c>
      <c r="C112" s="21">
        <v>19</v>
      </c>
      <c r="D112" s="21">
        <v>23</v>
      </c>
      <c r="E112" s="21">
        <v>0</v>
      </c>
      <c r="F112" s="21">
        <v>19</v>
      </c>
      <c r="G112" s="21">
        <v>40</v>
      </c>
      <c r="H112" s="21">
        <v>24</v>
      </c>
      <c r="I112" s="21">
        <v>12</v>
      </c>
      <c r="J112" s="21">
        <v>22</v>
      </c>
      <c r="K112" s="21">
        <v>19</v>
      </c>
      <c r="L112" s="21">
        <v>15</v>
      </c>
      <c r="M112" s="32"/>
      <c r="N112" s="32"/>
      <c r="O112" s="22">
        <f>SUM(C112:N112)</f>
        <v>193</v>
      </c>
      <c r="Q112" s="41"/>
    </row>
    <row r="113" spans="1:17" x14ac:dyDescent="0.25">
      <c r="A113" s="36"/>
      <c r="B113" s="19" t="s">
        <v>1</v>
      </c>
      <c r="C113" s="17">
        <v>15</v>
      </c>
      <c r="D113" s="17">
        <v>6</v>
      </c>
      <c r="E113" s="17">
        <v>6</v>
      </c>
      <c r="F113" s="17">
        <v>5</v>
      </c>
      <c r="G113" s="17">
        <v>5</v>
      </c>
      <c r="H113" s="17">
        <v>13</v>
      </c>
      <c r="I113" s="17">
        <v>1</v>
      </c>
      <c r="J113" s="17">
        <v>2</v>
      </c>
      <c r="K113" s="17">
        <v>1</v>
      </c>
      <c r="L113" s="17">
        <v>2</v>
      </c>
      <c r="M113" s="17">
        <v>1</v>
      </c>
      <c r="N113" s="17">
        <v>1</v>
      </c>
      <c r="O113" s="3">
        <f t="shared" ref="O113:O114" si="16">SUM(C113:N113)</f>
        <v>58</v>
      </c>
      <c r="Q113" s="42"/>
    </row>
    <row r="114" spans="1:17" x14ac:dyDescent="0.25">
      <c r="A114" s="37"/>
      <c r="B114" s="23" t="s">
        <v>3</v>
      </c>
      <c r="C114" s="24">
        <v>172</v>
      </c>
      <c r="D114" s="24">
        <v>88</v>
      </c>
      <c r="E114" s="24">
        <v>161</v>
      </c>
      <c r="F114" s="24">
        <v>265</v>
      </c>
      <c r="G114" s="24">
        <v>202</v>
      </c>
      <c r="H114" s="24">
        <v>169</v>
      </c>
      <c r="I114" s="24">
        <v>92</v>
      </c>
      <c r="J114" s="24">
        <v>115</v>
      </c>
      <c r="K114" s="24">
        <v>45</v>
      </c>
      <c r="L114" s="24">
        <v>6</v>
      </c>
      <c r="M114" s="24">
        <v>30</v>
      </c>
      <c r="N114" s="24">
        <v>8</v>
      </c>
      <c r="O114" s="25">
        <f t="shared" si="16"/>
        <v>1353</v>
      </c>
      <c r="Q114" s="42"/>
    </row>
    <row r="115" spans="1:17" x14ac:dyDescent="0.25">
      <c r="A115" s="35" t="s">
        <v>66</v>
      </c>
      <c r="B115" s="20" t="s">
        <v>2</v>
      </c>
      <c r="C115" s="21">
        <v>16</v>
      </c>
      <c r="D115" s="21">
        <v>16</v>
      </c>
      <c r="E115" s="21">
        <v>0</v>
      </c>
      <c r="F115" s="21">
        <v>37</v>
      </c>
      <c r="G115" s="21">
        <v>19</v>
      </c>
      <c r="H115" s="21">
        <v>12</v>
      </c>
      <c r="I115" s="21">
        <v>33</v>
      </c>
      <c r="J115" s="21">
        <v>22</v>
      </c>
      <c r="K115" s="21">
        <v>12</v>
      </c>
      <c r="L115" s="21">
        <v>15</v>
      </c>
      <c r="M115" s="32"/>
      <c r="N115" s="32"/>
      <c r="O115" s="22">
        <f>SUM(C115:N115)</f>
        <v>182</v>
      </c>
      <c r="Q115" s="41"/>
    </row>
    <row r="116" spans="1:17" x14ac:dyDescent="0.25">
      <c r="A116" s="36"/>
      <c r="B116" s="19" t="s">
        <v>1</v>
      </c>
      <c r="C116" s="17">
        <v>72</v>
      </c>
      <c r="D116" s="17">
        <v>73</v>
      </c>
      <c r="E116" s="17">
        <v>168</v>
      </c>
      <c r="F116" s="17">
        <v>123</v>
      </c>
      <c r="G116" s="17">
        <v>67</v>
      </c>
      <c r="H116" s="17">
        <v>53</v>
      </c>
      <c r="I116" s="17">
        <v>131</v>
      </c>
      <c r="J116" s="17">
        <v>44</v>
      </c>
      <c r="K116" s="17">
        <v>83</v>
      </c>
      <c r="L116" s="17">
        <v>168</v>
      </c>
      <c r="M116" s="17">
        <v>119</v>
      </c>
      <c r="N116" s="17">
        <v>64</v>
      </c>
      <c r="O116" s="3">
        <f t="shared" ref="O116:O117" si="17">SUM(C116:N116)</f>
        <v>1165</v>
      </c>
      <c r="Q116" s="42"/>
    </row>
    <row r="117" spans="1:17" x14ac:dyDescent="0.25">
      <c r="A117" s="37"/>
      <c r="B117" s="23" t="s">
        <v>3</v>
      </c>
      <c r="C117" s="24">
        <v>370</v>
      </c>
      <c r="D117" s="24">
        <v>172</v>
      </c>
      <c r="E117" s="24">
        <v>298</v>
      </c>
      <c r="F117" s="24">
        <v>605</v>
      </c>
      <c r="G117" s="24">
        <v>273</v>
      </c>
      <c r="H117" s="24">
        <v>394</v>
      </c>
      <c r="I117" s="24">
        <v>191</v>
      </c>
      <c r="J117" s="24">
        <v>424</v>
      </c>
      <c r="K117" s="24">
        <v>436</v>
      </c>
      <c r="L117" s="24">
        <v>103</v>
      </c>
      <c r="M117" s="24">
        <v>90</v>
      </c>
      <c r="N117" s="24">
        <v>16</v>
      </c>
      <c r="O117" s="25">
        <f t="shared" si="17"/>
        <v>3372</v>
      </c>
      <c r="Q117" s="42"/>
    </row>
    <row r="118" spans="1:17" x14ac:dyDescent="0.25">
      <c r="A118" s="35" t="s">
        <v>69</v>
      </c>
      <c r="B118" s="20" t="s">
        <v>2</v>
      </c>
      <c r="C118" s="21">
        <v>211</v>
      </c>
      <c r="D118" s="21">
        <v>171</v>
      </c>
      <c r="E118" s="21">
        <v>0</v>
      </c>
      <c r="F118" s="21">
        <v>243</v>
      </c>
      <c r="G118" s="21">
        <v>229</v>
      </c>
      <c r="H118" s="21">
        <v>168</v>
      </c>
      <c r="I118" s="21">
        <v>190</v>
      </c>
      <c r="J118" s="21">
        <v>218</v>
      </c>
      <c r="K118" s="21">
        <v>269</v>
      </c>
      <c r="L118" s="21">
        <v>199</v>
      </c>
      <c r="M118" s="32"/>
      <c r="N118" s="32"/>
      <c r="O118" s="22">
        <f>SUM(C118:N118)</f>
        <v>1898</v>
      </c>
      <c r="Q118" s="41"/>
    </row>
    <row r="119" spans="1:17" x14ac:dyDescent="0.25">
      <c r="A119" s="36"/>
      <c r="B119" s="19" t="s">
        <v>1</v>
      </c>
      <c r="C119" s="17">
        <v>90</v>
      </c>
      <c r="D119" s="17">
        <v>56</v>
      </c>
      <c r="E119" s="17">
        <v>76</v>
      </c>
      <c r="F119" s="17">
        <v>123</v>
      </c>
      <c r="G119" s="17">
        <v>56</v>
      </c>
      <c r="H119" s="17">
        <v>51</v>
      </c>
      <c r="I119" s="17">
        <v>56</v>
      </c>
      <c r="J119" s="17">
        <v>59</v>
      </c>
      <c r="K119" s="17">
        <v>47</v>
      </c>
      <c r="L119" s="17">
        <v>79</v>
      </c>
      <c r="M119" s="17">
        <v>49</v>
      </c>
      <c r="N119" s="17">
        <v>67</v>
      </c>
      <c r="O119" s="3">
        <f t="shared" ref="O119:O120" si="18">SUM(C119:N119)</f>
        <v>809</v>
      </c>
      <c r="Q119" s="42"/>
    </row>
    <row r="120" spans="1:17" x14ac:dyDescent="0.25">
      <c r="A120" s="37"/>
      <c r="B120" s="23" t="s">
        <v>3</v>
      </c>
      <c r="C120" s="24">
        <v>158</v>
      </c>
      <c r="D120" s="24">
        <v>121</v>
      </c>
      <c r="E120" s="24">
        <v>164</v>
      </c>
      <c r="F120" s="24">
        <v>312</v>
      </c>
      <c r="G120" s="24">
        <v>227</v>
      </c>
      <c r="H120" s="24">
        <v>159</v>
      </c>
      <c r="I120" s="24">
        <v>127</v>
      </c>
      <c r="J120" s="24">
        <v>149</v>
      </c>
      <c r="K120" s="24">
        <v>222</v>
      </c>
      <c r="L120" s="24">
        <v>151</v>
      </c>
      <c r="M120" s="24">
        <v>138</v>
      </c>
      <c r="N120" s="24">
        <v>82</v>
      </c>
      <c r="O120" s="25">
        <f t="shared" si="18"/>
        <v>2010</v>
      </c>
      <c r="Q120" s="42"/>
    </row>
    <row r="121" spans="1:17" x14ac:dyDescent="0.25">
      <c r="A121" s="35" t="s">
        <v>68</v>
      </c>
      <c r="B121" s="20" t="s">
        <v>2</v>
      </c>
      <c r="C121" s="21">
        <v>32</v>
      </c>
      <c r="D121" s="21">
        <v>52</v>
      </c>
      <c r="E121" s="21">
        <v>0</v>
      </c>
      <c r="F121" s="21">
        <v>31</v>
      </c>
      <c r="G121" s="21">
        <v>66</v>
      </c>
      <c r="H121" s="21">
        <v>48</v>
      </c>
      <c r="I121" s="21">
        <v>29</v>
      </c>
      <c r="J121" s="21">
        <v>30</v>
      </c>
      <c r="K121" s="21">
        <v>19</v>
      </c>
      <c r="L121" s="21">
        <v>23</v>
      </c>
      <c r="M121" s="32"/>
      <c r="N121" s="32"/>
      <c r="O121" s="22">
        <f>SUM(C121:N121)</f>
        <v>330</v>
      </c>
      <c r="Q121" s="41"/>
    </row>
    <row r="122" spans="1:17" x14ac:dyDescent="0.25">
      <c r="A122" s="36"/>
      <c r="B122" s="19" t="s">
        <v>1</v>
      </c>
      <c r="C122" s="17">
        <v>105</v>
      </c>
      <c r="D122" s="17">
        <v>172</v>
      </c>
      <c r="E122" s="17">
        <v>129</v>
      </c>
      <c r="F122" s="17">
        <v>112</v>
      </c>
      <c r="G122" s="17">
        <v>101</v>
      </c>
      <c r="H122" s="17">
        <v>114</v>
      </c>
      <c r="I122" s="17">
        <v>72</v>
      </c>
      <c r="J122" s="17">
        <v>77</v>
      </c>
      <c r="K122" s="17">
        <v>108</v>
      </c>
      <c r="L122" s="17">
        <v>129</v>
      </c>
      <c r="M122" s="17">
        <v>139</v>
      </c>
      <c r="N122" s="17">
        <v>115</v>
      </c>
      <c r="O122" s="3">
        <f t="shared" ref="O122:O123" si="19">SUM(C122:N122)</f>
        <v>1373</v>
      </c>
      <c r="Q122" s="42"/>
    </row>
    <row r="123" spans="1:17" x14ac:dyDescent="0.25">
      <c r="A123" s="37"/>
      <c r="B123" s="23" t="s">
        <v>3</v>
      </c>
      <c r="C123" s="24">
        <v>238</v>
      </c>
      <c r="D123" s="24">
        <v>79</v>
      </c>
      <c r="E123" s="24">
        <v>156</v>
      </c>
      <c r="F123" s="24">
        <v>331</v>
      </c>
      <c r="G123" s="24">
        <v>261</v>
      </c>
      <c r="H123" s="24">
        <v>300</v>
      </c>
      <c r="I123" s="24">
        <v>188</v>
      </c>
      <c r="J123" s="24">
        <v>232</v>
      </c>
      <c r="K123" s="24">
        <v>186</v>
      </c>
      <c r="L123" s="24">
        <v>161</v>
      </c>
      <c r="M123" s="24">
        <v>197</v>
      </c>
      <c r="N123" s="24">
        <v>149</v>
      </c>
      <c r="O123" s="25">
        <f t="shared" si="19"/>
        <v>2478</v>
      </c>
      <c r="Q123" s="42"/>
    </row>
    <row r="124" spans="1:17" x14ac:dyDescent="0.25">
      <c r="A124" s="35" t="s">
        <v>70</v>
      </c>
      <c r="B124" s="20" t="s">
        <v>2</v>
      </c>
      <c r="C124" s="21">
        <v>14</v>
      </c>
      <c r="D124" s="21">
        <v>14</v>
      </c>
      <c r="E124" s="21">
        <v>0</v>
      </c>
      <c r="F124" s="21">
        <v>29</v>
      </c>
      <c r="G124" s="21">
        <v>29</v>
      </c>
      <c r="H124" s="21">
        <v>39</v>
      </c>
      <c r="I124" s="21">
        <v>34</v>
      </c>
      <c r="J124" s="21">
        <v>18</v>
      </c>
      <c r="K124" s="21">
        <v>28</v>
      </c>
      <c r="L124" s="21">
        <v>12</v>
      </c>
      <c r="M124" s="32"/>
      <c r="N124" s="32"/>
      <c r="O124" s="22">
        <f>SUM(C124:N124)</f>
        <v>217</v>
      </c>
      <c r="Q124" s="41"/>
    </row>
    <row r="125" spans="1:17" x14ac:dyDescent="0.25">
      <c r="A125" s="36"/>
      <c r="B125" s="19" t="s">
        <v>1</v>
      </c>
      <c r="C125" s="17">
        <v>31</v>
      </c>
      <c r="D125" s="17">
        <v>26</v>
      </c>
      <c r="E125" s="17">
        <v>23</v>
      </c>
      <c r="F125" s="17">
        <v>20</v>
      </c>
      <c r="G125" s="17">
        <v>15</v>
      </c>
      <c r="H125" s="17">
        <v>20</v>
      </c>
      <c r="I125" s="17">
        <v>15</v>
      </c>
      <c r="J125" s="17">
        <v>9</v>
      </c>
      <c r="K125" s="17">
        <v>19</v>
      </c>
      <c r="L125" s="17">
        <v>20</v>
      </c>
      <c r="M125" s="17">
        <v>9</v>
      </c>
      <c r="N125" s="17">
        <v>6</v>
      </c>
      <c r="O125" s="3">
        <f t="shared" ref="O125:O126" si="20">SUM(C125:N125)</f>
        <v>213</v>
      </c>
      <c r="Q125" s="42"/>
    </row>
    <row r="126" spans="1:17" x14ac:dyDescent="0.25">
      <c r="A126" s="37"/>
      <c r="B126" s="23" t="s">
        <v>3</v>
      </c>
      <c r="C126" s="24">
        <v>203</v>
      </c>
      <c r="D126" s="24">
        <v>140</v>
      </c>
      <c r="E126" s="24">
        <v>204</v>
      </c>
      <c r="F126" s="24">
        <v>372</v>
      </c>
      <c r="G126" s="24">
        <v>335</v>
      </c>
      <c r="H126" s="24">
        <v>267</v>
      </c>
      <c r="I126" s="24">
        <v>227</v>
      </c>
      <c r="J126" s="24">
        <v>464</v>
      </c>
      <c r="K126" s="24">
        <v>78</v>
      </c>
      <c r="L126" s="24">
        <v>35</v>
      </c>
      <c r="M126" s="24">
        <v>36</v>
      </c>
      <c r="N126" s="24">
        <v>14</v>
      </c>
      <c r="O126" s="25">
        <f t="shared" si="20"/>
        <v>2375</v>
      </c>
      <c r="Q126" s="42"/>
    </row>
    <row r="127" spans="1:17" x14ac:dyDescent="0.25">
      <c r="A127" s="35" t="s">
        <v>71</v>
      </c>
      <c r="B127" s="20" t="s">
        <v>2</v>
      </c>
      <c r="C127" s="21">
        <v>25</v>
      </c>
      <c r="D127" s="21">
        <v>29</v>
      </c>
      <c r="E127" s="21">
        <v>0</v>
      </c>
      <c r="F127" s="21">
        <v>30</v>
      </c>
      <c r="G127" s="21">
        <v>41</v>
      </c>
      <c r="H127" s="21">
        <v>29</v>
      </c>
      <c r="I127" s="21">
        <v>25</v>
      </c>
      <c r="J127" s="21">
        <v>20</v>
      </c>
      <c r="K127" s="21">
        <v>57</v>
      </c>
      <c r="L127" s="21">
        <v>18</v>
      </c>
      <c r="M127" s="32"/>
      <c r="N127" s="32"/>
      <c r="O127" s="22">
        <f>SUM(C127:N127)</f>
        <v>274</v>
      </c>
      <c r="Q127" s="41"/>
    </row>
    <row r="128" spans="1:17" x14ac:dyDescent="0.25">
      <c r="A128" s="36"/>
      <c r="B128" s="19" t="s">
        <v>1</v>
      </c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3">
        <f t="shared" ref="O128:O129" si="21">SUM(C128:N128)</f>
        <v>0</v>
      </c>
      <c r="Q128" s="42"/>
    </row>
    <row r="129" spans="1:17" x14ac:dyDescent="0.25">
      <c r="A129" s="37"/>
      <c r="B129" s="23" t="s">
        <v>3</v>
      </c>
      <c r="C129" s="24">
        <v>242</v>
      </c>
      <c r="D129" s="24">
        <v>266</v>
      </c>
      <c r="E129" s="24">
        <v>99</v>
      </c>
      <c r="F129" s="24">
        <v>368</v>
      </c>
      <c r="G129" s="24">
        <v>225</v>
      </c>
      <c r="H129" s="24">
        <v>225</v>
      </c>
      <c r="I129" s="24">
        <v>79</v>
      </c>
      <c r="J129" s="24">
        <v>161</v>
      </c>
      <c r="K129" s="24">
        <v>91</v>
      </c>
      <c r="L129" s="24">
        <v>21</v>
      </c>
      <c r="M129" s="24">
        <v>37</v>
      </c>
      <c r="N129" s="24">
        <v>18</v>
      </c>
      <c r="O129" s="25">
        <f t="shared" si="21"/>
        <v>1832</v>
      </c>
      <c r="Q129" s="42"/>
    </row>
    <row r="130" spans="1:17" x14ac:dyDescent="0.25">
      <c r="A130" s="35" t="s">
        <v>72</v>
      </c>
      <c r="B130" s="20" t="s">
        <v>2</v>
      </c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32"/>
      <c r="N130" s="32"/>
      <c r="O130" s="22">
        <f>SUM(C130:N130)</f>
        <v>0</v>
      </c>
      <c r="Q130" s="41"/>
    </row>
    <row r="131" spans="1:17" x14ac:dyDescent="0.25">
      <c r="A131" s="36"/>
      <c r="B131" s="19" t="s">
        <v>1</v>
      </c>
      <c r="C131" s="17">
        <v>47</v>
      </c>
      <c r="D131" s="17">
        <v>40</v>
      </c>
      <c r="E131" s="17">
        <v>89</v>
      </c>
      <c r="F131" s="17">
        <v>41</v>
      </c>
      <c r="G131" s="17">
        <v>46</v>
      </c>
      <c r="H131" s="17">
        <v>46</v>
      </c>
      <c r="I131" s="17">
        <v>61</v>
      </c>
      <c r="J131" s="17">
        <v>28</v>
      </c>
      <c r="K131" s="17">
        <v>29</v>
      </c>
      <c r="L131" s="17">
        <v>50</v>
      </c>
      <c r="M131" s="17">
        <v>38</v>
      </c>
      <c r="N131" s="17">
        <v>45</v>
      </c>
      <c r="O131" s="3">
        <f t="shared" ref="O131:O132" si="22">SUM(C131:N131)</f>
        <v>560</v>
      </c>
      <c r="Q131" s="42"/>
    </row>
    <row r="132" spans="1:17" x14ac:dyDescent="0.25">
      <c r="A132" s="37"/>
      <c r="B132" s="23" t="s">
        <v>3</v>
      </c>
      <c r="C132" s="24">
        <v>171</v>
      </c>
      <c r="D132" s="24">
        <v>76</v>
      </c>
      <c r="E132" s="24">
        <v>140</v>
      </c>
      <c r="F132" s="24">
        <v>420</v>
      </c>
      <c r="G132" s="24">
        <v>645</v>
      </c>
      <c r="H132" s="24">
        <v>345</v>
      </c>
      <c r="I132" s="24">
        <v>124</v>
      </c>
      <c r="J132" s="24">
        <v>201</v>
      </c>
      <c r="K132" s="24">
        <v>77</v>
      </c>
      <c r="L132" s="24">
        <v>47</v>
      </c>
      <c r="M132" s="24">
        <v>24</v>
      </c>
      <c r="N132" s="24">
        <v>33</v>
      </c>
      <c r="O132" s="25">
        <f t="shared" si="22"/>
        <v>2303</v>
      </c>
      <c r="Q132" s="42"/>
    </row>
    <row r="133" spans="1:17" x14ac:dyDescent="0.25">
      <c r="A133" s="35" t="s">
        <v>73</v>
      </c>
      <c r="B133" s="20" t="s">
        <v>2</v>
      </c>
      <c r="C133" s="21">
        <v>37</v>
      </c>
      <c r="D133" s="21">
        <v>25</v>
      </c>
      <c r="E133" s="21">
        <v>0</v>
      </c>
      <c r="F133" s="21">
        <v>18</v>
      </c>
      <c r="G133" s="21">
        <v>9</v>
      </c>
      <c r="H133" s="21">
        <v>36</v>
      </c>
      <c r="I133" s="21">
        <v>42</v>
      </c>
      <c r="J133" s="21">
        <v>83</v>
      </c>
      <c r="K133" s="21">
        <v>29</v>
      </c>
      <c r="L133" s="21">
        <v>13</v>
      </c>
      <c r="M133" s="32"/>
      <c r="N133" s="32"/>
      <c r="O133" s="22">
        <f>SUM(C133:N133)</f>
        <v>292</v>
      </c>
      <c r="Q133" s="41"/>
    </row>
    <row r="134" spans="1:17" x14ac:dyDescent="0.25">
      <c r="A134" s="36"/>
      <c r="B134" s="19" t="s">
        <v>1</v>
      </c>
      <c r="C134" s="17">
        <v>44</v>
      </c>
      <c r="D134" s="17">
        <v>53</v>
      </c>
      <c r="E134" s="17">
        <v>22</v>
      </c>
      <c r="F134" s="17">
        <v>20</v>
      </c>
      <c r="G134" s="17">
        <v>25</v>
      </c>
      <c r="H134" s="17">
        <v>14</v>
      </c>
      <c r="I134" s="17">
        <v>10</v>
      </c>
      <c r="J134" s="17">
        <v>12</v>
      </c>
      <c r="K134" s="17">
        <v>33</v>
      </c>
      <c r="L134" s="17">
        <v>23</v>
      </c>
      <c r="M134" s="17">
        <v>36</v>
      </c>
      <c r="N134" s="17">
        <v>12</v>
      </c>
      <c r="O134" s="3">
        <f t="shared" ref="O134:O135" si="23">SUM(C134:N134)</f>
        <v>304</v>
      </c>
      <c r="Q134" s="42"/>
    </row>
    <row r="135" spans="1:17" x14ac:dyDescent="0.25">
      <c r="A135" s="37"/>
      <c r="B135" s="23" t="s">
        <v>3</v>
      </c>
      <c r="C135" s="24">
        <v>93</v>
      </c>
      <c r="D135" s="24">
        <v>47</v>
      </c>
      <c r="E135" s="24">
        <v>69</v>
      </c>
      <c r="F135" s="24">
        <v>91</v>
      </c>
      <c r="G135" s="24">
        <v>381</v>
      </c>
      <c r="H135" s="24">
        <v>172</v>
      </c>
      <c r="I135" s="24">
        <v>96</v>
      </c>
      <c r="J135" s="24">
        <v>81</v>
      </c>
      <c r="K135" s="24">
        <v>23</v>
      </c>
      <c r="L135" s="24">
        <v>3</v>
      </c>
      <c r="M135" s="24">
        <v>29</v>
      </c>
      <c r="N135" s="24">
        <v>55</v>
      </c>
      <c r="O135" s="25">
        <f t="shared" si="23"/>
        <v>1140</v>
      </c>
      <c r="Q135" s="42"/>
    </row>
    <row r="136" spans="1:17" x14ac:dyDescent="0.25">
      <c r="A136" s="35" t="s">
        <v>74</v>
      </c>
      <c r="B136" s="20" t="s">
        <v>2</v>
      </c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32"/>
      <c r="N136" s="32"/>
      <c r="O136" s="22">
        <f>SUM(C136:N136)</f>
        <v>0</v>
      </c>
      <c r="Q136" s="41"/>
    </row>
    <row r="137" spans="1:17" x14ac:dyDescent="0.25">
      <c r="A137" s="36"/>
      <c r="B137" s="19" t="s">
        <v>1</v>
      </c>
      <c r="C137" s="17">
        <v>14</v>
      </c>
      <c r="D137" s="17">
        <v>86</v>
      </c>
      <c r="E137" s="17">
        <v>28</v>
      </c>
      <c r="F137" s="17">
        <v>28</v>
      </c>
      <c r="G137" s="17">
        <v>28</v>
      </c>
      <c r="H137" s="17">
        <v>21</v>
      </c>
      <c r="I137" s="17">
        <v>5</v>
      </c>
      <c r="J137" s="17">
        <v>35</v>
      </c>
      <c r="K137" s="17">
        <v>34</v>
      </c>
      <c r="L137" s="17">
        <v>51</v>
      </c>
      <c r="M137" s="17">
        <v>18</v>
      </c>
      <c r="N137" s="17">
        <v>17</v>
      </c>
      <c r="O137" s="3">
        <f t="shared" ref="O137:O138" si="24">SUM(C137:N137)</f>
        <v>365</v>
      </c>
      <c r="Q137" s="42"/>
    </row>
    <row r="138" spans="1:17" x14ac:dyDescent="0.25">
      <c r="A138" s="37"/>
      <c r="B138" s="23" t="s">
        <v>3</v>
      </c>
      <c r="C138" s="24">
        <v>374</v>
      </c>
      <c r="D138" s="24">
        <v>119</v>
      </c>
      <c r="E138" s="24">
        <v>134</v>
      </c>
      <c r="F138" s="24">
        <v>495</v>
      </c>
      <c r="G138" s="24">
        <v>395</v>
      </c>
      <c r="H138" s="24">
        <v>167</v>
      </c>
      <c r="I138" s="24">
        <v>168</v>
      </c>
      <c r="J138" s="24">
        <v>233</v>
      </c>
      <c r="K138" s="24">
        <v>72</v>
      </c>
      <c r="L138" s="24">
        <v>18</v>
      </c>
      <c r="M138" s="24">
        <v>6</v>
      </c>
      <c r="N138" s="24">
        <v>4</v>
      </c>
      <c r="O138" s="25">
        <f t="shared" si="24"/>
        <v>2185</v>
      </c>
      <c r="Q138" s="42"/>
    </row>
    <row r="139" spans="1:17" x14ac:dyDescent="0.25">
      <c r="A139" s="35" t="s">
        <v>75</v>
      </c>
      <c r="B139" s="20" t="s">
        <v>2</v>
      </c>
      <c r="C139" s="21">
        <v>765</v>
      </c>
      <c r="D139" s="21">
        <v>622</v>
      </c>
      <c r="E139" s="21">
        <v>0</v>
      </c>
      <c r="F139" s="21">
        <v>1706</v>
      </c>
      <c r="G139" s="21">
        <v>1417</v>
      </c>
      <c r="H139" s="21">
        <v>2486</v>
      </c>
      <c r="I139" s="21">
        <v>3397</v>
      </c>
      <c r="J139" s="21">
        <v>4522</v>
      </c>
      <c r="K139" s="21">
        <v>3853</v>
      </c>
      <c r="L139" s="21">
        <v>1701</v>
      </c>
      <c r="M139" s="32"/>
      <c r="N139" s="32"/>
      <c r="O139" s="22">
        <f>SUM(C139:N139)</f>
        <v>20469</v>
      </c>
      <c r="Q139" s="41"/>
    </row>
    <row r="140" spans="1:17" x14ac:dyDescent="0.25">
      <c r="A140" s="36"/>
      <c r="B140" s="19" t="s">
        <v>1</v>
      </c>
      <c r="C140" s="17">
        <v>244</v>
      </c>
      <c r="D140" s="17">
        <v>232</v>
      </c>
      <c r="E140" s="17">
        <v>297</v>
      </c>
      <c r="F140" s="17">
        <v>346</v>
      </c>
      <c r="G140" s="17">
        <v>247</v>
      </c>
      <c r="H140" s="17">
        <v>306</v>
      </c>
      <c r="I140" s="17">
        <v>170</v>
      </c>
      <c r="J140" s="17">
        <v>219</v>
      </c>
      <c r="K140" s="17">
        <v>466</v>
      </c>
      <c r="L140" s="17">
        <v>396</v>
      </c>
      <c r="M140" s="17">
        <v>292</v>
      </c>
      <c r="N140" s="17">
        <v>336</v>
      </c>
      <c r="O140" s="3">
        <f t="shared" ref="O140:O141" si="25">SUM(C140:N140)</f>
        <v>3551</v>
      </c>
      <c r="Q140" s="42"/>
    </row>
    <row r="141" spans="1:17" x14ac:dyDescent="0.25">
      <c r="A141" s="37"/>
      <c r="B141" s="23" t="s">
        <v>3</v>
      </c>
      <c r="C141" s="24">
        <v>957</v>
      </c>
      <c r="D141" s="24">
        <v>965</v>
      </c>
      <c r="E141" s="24">
        <v>16307</v>
      </c>
      <c r="F141" s="24">
        <v>12245</v>
      </c>
      <c r="G141" s="24">
        <v>11739</v>
      </c>
      <c r="H141" s="24">
        <v>15315</v>
      </c>
      <c r="I141" s="24">
        <v>35985</v>
      </c>
      <c r="J141" s="24">
        <v>41472</v>
      </c>
      <c r="K141" s="24">
        <v>8559</v>
      </c>
      <c r="L141" s="24">
        <v>3241</v>
      </c>
      <c r="M141" s="24">
        <v>9032</v>
      </c>
      <c r="N141" s="24">
        <v>5349</v>
      </c>
      <c r="O141" s="25">
        <f t="shared" si="25"/>
        <v>161166</v>
      </c>
      <c r="Q141" s="42"/>
    </row>
    <row r="142" spans="1:17" x14ac:dyDescent="0.25">
      <c r="A142" s="35" t="s">
        <v>78</v>
      </c>
      <c r="B142" s="20" t="s">
        <v>2</v>
      </c>
      <c r="C142" s="21">
        <v>41</v>
      </c>
      <c r="D142" s="21">
        <v>35</v>
      </c>
      <c r="E142" s="21">
        <v>0</v>
      </c>
      <c r="F142" s="21">
        <v>34</v>
      </c>
      <c r="G142" s="21">
        <v>35</v>
      </c>
      <c r="H142" s="21">
        <v>54</v>
      </c>
      <c r="I142" s="21">
        <v>31</v>
      </c>
      <c r="J142" s="21">
        <v>37</v>
      </c>
      <c r="K142" s="21">
        <v>34</v>
      </c>
      <c r="L142" s="21">
        <v>14</v>
      </c>
      <c r="M142" s="32"/>
      <c r="N142" s="32"/>
      <c r="O142" s="22">
        <f>SUM(C142:N142)</f>
        <v>315</v>
      </c>
      <c r="Q142" s="41"/>
    </row>
    <row r="143" spans="1:17" x14ac:dyDescent="0.25">
      <c r="A143" s="36"/>
      <c r="B143" s="19" t="s">
        <v>1</v>
      </c>
      <c r="C143" s="17">
        <v>79</v>
      </c>
      <c r="D143" s="17">
        <v>67</v>
      </c>
      <c r="E143" s="17">
        <v>148</v>
      </c>
      <c r="F143" s="17">
        <v>91</v>
      </c>
      <c r="G143" s="17">
        <v>55</v>
      </c>
      <c r="H143" s="17">
        <v>26</v>
      </c>
      <c r="I143" s="17">
        <v>30</v>
      </c>
      <c r="J143" s="17">
        <v>33</v>
      </c>
      <c r="K143" s="17">
        <v>83</v>
      </c>
      <c r="L143" s="17">
        <v>63</v>
      </c>
      <c r="M143" s="17">
        <v>51</v>
      </c>
      <c r="N143" s="17">
        <v>58</v>
      </c>
      <c r="O143" s="3">
        <f t="shared" ref="O143:O144" si="26">SUM(C143:N143)</f>
        <v>784</v>
      </c>
      <c r="Q143" s="42"/>
    </row>
    <row r="144" spans="1:17" x14ac:dyDescent="0.25">
      <c r="A144" s="37"/>
      <c r="B144" s="23" t="s">
        <v>3</v>
      </c>
      <c r="C144" s="24">
        <v>147</v>
      </c>
      <c r="D144" s="24">
        <v>95</v>
      </c>
      <c r="E144" s="24">
        <v>91</v>
      </c>
      <c r="F144" s="24">
        <v>359</v>
      </c>
      <c r="G144" s="24">
        <v>342</v>
      </c>
      <c r="H144" s="24">
        <v>189</v>
      </c>
      <c r="I144" s="24">
        <v>120</v>
      </c>
      <c r="J144" s="24">
        <v>115</v>
      </c>
      <c r="K144" s="24">
        <v>39</v>
      </c>
      <c r="L144" s="24">
        <v>10</v>
      </c>
      <c r="M144" s="24">
        <v>25</v>
      </c>
      <c r="N144" s="24">
        <v>2</v>
      </c>
      <c r="O144" s="25">
        <f t="shared" si="26"/>
        <v>1534</v>
      </c>
      <c r="Q144" s="42"/>
    </row>
    <row r="145" spans="1:17" x14ac:dyDescent="0.25">
      <c r="A145" s="35" t="s">
        <v>79</v>
      </c>
      <c r="B145" s="20" t="s">
        <v>2</v>
      </c>
      <c r="C145" s="21">
        <v>13</v>
      </c>
      <c r="D145" s="21">
        <v>7</v>
      </c>
      <c r="E145" s="21">
        <v>0</v>
      </c>
      <c r="F145" s="21">
        <v>15</v>
      </c>
      <c r="G145" s="21">
        <v>34</v>
      </c>
      <c r="H145" s="21">
        <v>26</v>
      </c>
      <c r="I145" s="21">
        <v>42</v>
      </c>
      <c r="J145" s="21">
        <v>57</v>
      </c>
      <c r="K145" s="21">
        <v>38</v>
      </c>
      <c r="L145" s="21">
        <v>12</v>
      </c>
      <c r="M145" s="32"/>
      <c r="N145" s="32"/>
      <c r="O145" s="22">
        <f>SUM(C145:N145)</f>
        <v>244</v>
      </c>
      <c r="Q145" s="41"/>
    </row>
    <row r="146" spans="1:17" x14ac:dyDescent="0.25">
      <c r="A146" s="36"/>
      <c r="B146" s="19" t="s">
        <v>1</v>
      </c>
      <c r="C146" s="17">
        <v>10</v>
      </c>
      <c r="D146" s="17">
        <v>12</v>
      </c>
      <c r="E146" s="17">
        <v>15</v>
      </c>
      <c r="F146" s="17">
        <v>3</v>
      </c>
      <c r="G146" s="17">
        <v>8</v>
      </c>
      <c r="H146" s="17">
        <v>3</v>
      </c>
      <c r="I146" s="17">
        <v>59</v>
      </c>
      <c r="J146" s="17">
        <v>11</v>
      </c>
      <c r="K146" s="17">
        <v>18</v>
      </c>
      <c r="L146" s="17">
        <v>16</v>
      </c>
      <c r="M146" s="17">
        <v>4</v>
      </c>
      <c r="N146" s="17">
        <v>7</v>
      </c>
      <c r="O146" s="3">
        <f t="shared" ref="O146:O147" si="27">SUM(C146:N146)</f>
        <v>166</v>
      </c>
      <c r="Q146" s="42"/>
    </row>
    <row r="147" spans="1:17" x14ac:dyDescent="0.25">
      <c r="A147" s="37"/>
      <c r="B147" s="23" t="s">
        <v>3</v>
      </c>
      <c r="C147" s="24">
        <v>207</v>
      </c>
      <c r="D147" s="24">
        <v>103</v>
      </c>
      <c r="E147" s="24">
        <v>118</v>
      </c>
      <c r="F147" s="24">
        <v>47</v>
      </c>
      <c r="G147" s="24">
        <v>344</v>
      </c>
      <c r="H147" s="24">
        <v>182</v>
      </c>
      <c r="I147" s="24">
        <v>62</v>
      </c>
      <c r="J147" s="24">
        <v>111</v>
      </c>
      <c r="K147" s="24">
        <v>162</v>
      </c>
      <c r="L147" s="24">
        <v>89</v>
      </c>
      <c r="M147" s="24">
        <v>82</v>
      </c>
      <c r="N147" s="24">
        <v>82</v>
      </c>
      <c r="O147" s="25">
        <f t="shared" si="27"/>
        <v>1589</v>
      </c>
      <c r="Q147" s="42"/>
    </row>
    <row r="148" spans="1:17" x14ac:dyDescent="0.25">
      <c r="A148" s="35" t="s">
        <v>80</v>
      </c>
      <c r="B148" s="20" t="s">
        <v>2</v>
      </c>
      <c r="C148" s="21">
        <v>22</v>
      </c>
      <c r="D148" s="21">
        <v>35</v>
      </c>
      <c r="E148" s="21">
        <v>0</v>
      </c>
      <c r="F148" s="21">
        <v>48</v>
      </c>
      <c r="G148" s="21">
        <v>36</v>
      </c>
      <c r="H148" s="21">
        <v>45</v>
      </c>
      <c r="I148" s="21">
        <v>71</v>
      </c>
      <c r="J148" s="21">
        <v>55</v>
      </c>
      <c r="K148" s="21">
        <v>49</v>
      </c>
      <c r="L148" s="21">
        <v>33</v>
      </c>
      <c r="M148" s="32"/>
      <c r="N148" s="32"/>
      <c r="O148" s="22">
        <f>SUM(C148:N148)</f>
        <v>394</v>
      </c>
      <c r="Q148" s="41"/>
    </row>
    <row r="149" spans="1:17" x14ac:dyDescent="0.25">
      <c r="A149" s="36"/>
      <c r="B149" s="19" t="s">
        <v>1</v>
      </c>
      <c r="C149" s="17">
        <v>27</v>
      </c>
      <c r="D149" s="17">
        <v>14</v>
      </c>
      <c r="E149" s="17">
        <v>13</v>
      </c>
      <c r="F149" s="17">
        <v>15</v>
      </c>
      <c r="G149" s="17">
        <v>3</v>
      </c>
      <c r="H149" s="17">
        <v>21</v>
      </c>
      <c r="I149" s="17">
        <v>28</v>
      </c>
      <c r="J149" s="17">
        <v>3</v>
      </c>
      <c r="K149" s="17">
        <v>8</v>
      </c>
      <c r="L149" s="17">
        <v>17</v>
      </c>
      <c r="M149" s="17">
        <v>25</v>
      </c>
      <c r="N149" s="17">
        <v>6</v>
      </c>
      <c r="O149" s="3">
        <f t="shared" ref="O149:O150" si="28">SUM(C149:N149)</f>
        <v>180</v>
      </c>
      <c r="Q149" s="42"/>
    </row>
    <row r="150" spans="1:17" x14ac:dyDescent="0.25">
      <c r="A150" s="37"/>
      <c r="B150" s="23" t="s">
        <v>3</v>
      </c>
      <c r="C150" s="24">
        <v>213</v>
      </c>
      <c r="D150" s="24">
        <v>204</v>
      </c>
      <c r="E150" s="24">
        <v>334</v>
      </c>
      <c r="F150" s="24">
        <v>729</v>
      </c>
      <c r="G150" s="24">
        <v>335</v>
      </c>
      <c r="H150" s="24">
        <v>425</v>
      </c>
      <c r="I150" s="24">
        <v>942</v>
      </c>
      <c r="J150" s="24">
        <v>1977</v>
      </c>
      <c r="K150" s="24">
        <v>481</v>
      </c>
      <c r="L150" s="24">
        <v>16</v>
      </c>
      <c r="M150" s="24">
        <v>27</v>
      </c>
      <c r="N150" s="24">
        <v>3</v>
      </c>
      <c r="O150" s="25">
        <f t="shared" si="28"/>
        <v>5686</v>
      </c>
      <c r="Q150" s="42"/>
    </row>
    <row r="151" spans="1:17" x14ac:dyDescent="0.25">
      <c r="A151" s="35" t="s">
        <v>89</v>
      </c>
      <c r="B151" s="20" t="s">
        <v>2</v>
      </c>
      <c r="C151" s="21">
        <v>43</v>
      </c>
      <c r="D151" s="21">
        <v>30</v>
      </c>
      <c r="E151" s="21">
        <v>0</v>
      </c>
      <c r="F151" s="21">
        <v>41</v>
      </c>
      <c r="G151" s="21">
        <v>40</v>
      </c>
      <c r="H151" s="21">
        <v>29</v>
      </c>
      <c r="I151" s="21">
        <v>21</v>
      </c>
      <c r="J151" s="21">
        <v>32</v>
      </c>
      <c r="K151" s="21">
        <v>39</v>
      </c>
      <c r="L151" s="21">
        <v>17</v>
      </c>
      <c r="M151" s="32"/>
      <c r="N151" s="32"/>
      <c r="O151" s="3">
        <f>SUM(C151:N151)</f>
        <v>292</v>
      </c>
      <c r="Q151" s="41"/>
    </row>
    <row r="152" spans="1:17" x14ac:dyDescent="0.25">
      <c r="A152" s="36"/>
      <c r="B152" s="19" t="s">
        <v>1</v>
      </c>
      <c r="C152" s="17">
        <v>53</v>
      </c>
      <c r="D152" s="17">
        <v>83</v>
      </c>
      <c r="E152" s="17">
        <v>59</v>
      </c>
      <c r="F152" s="17">
        <v>82</v>
      </c>
      <c r="G152" s="17">
        <v>40</v>
      </c>
      <c r="H152" s="17">
        <v>37</v>
      </c>
      <c r="I152" s="17">
        <v>239</v>
      </c>
      <c r="J152" s="17">
        <v>36</v>
      </c>
      <c r="K152" s="17">
        <v>47</v>
      </c>
      <c r="L152" s="17">
        <v>70</v>
      </c>
      <c r="M152" s="17">
        <v>52</v>
      </c>
      <c r="N152" s="17">
        <v>42</v>
      </c>
      <c r="O152" s="3">
        <f t="shared" ref="O152:O153" si="29">SUM(C152:N152)</f>
        <v>840</v>
      </c>
      <c r="Q152" s="42"/>
    </row>
    <row r="153" spans="1:17" x14ac:dyDescent="0.25">
      <c r="A153" s="37"/>
      <c r="B153" s="23" t="s">
        <v>3</v>
      </c>
      <c r="C153" s="24">
        <v>202</v>
      </c>
      <c r="D153" s="24">
        <v>93</v>
      </c>
      <c r="E153" s="24">
        <v>98</v>
      </c>
      <c r="F153" s="24">
        <v>98</v>
      </c>
      <c r="G153" s="24">
        <v>279</v>
      </c>
      <c r="H153" s="24">
        <v>287</v>
      </c>
      <c r="I153" s="24">
        <v>79</v>
      </c>
      <c r="J153" s="24">
        <v>227</v>
      </c>
      <c r="K153" s="24">
        <v>425</v>
      </c>
      <c r="L153" s="24">
        <v>37</v>
      </c>
      <c r="M153" s="24">
        <v>43</v>
      </c>
      <c r="N153" s="24">
        <v>9</v>
      </c>
      <c r="O153" s="3">
        <f t="shared" si="29"/>
        <v>1877</v>
      </c>
      <c r="Q153" s="42"/>
    </row>
    <row r="154" spans="1:17" x14ac:dyDescent="0.25">
      <c r="A154" s="35" t="s">
        <v>81</v>
      </c>
      <c r="B154" s="20" t="s">
        <v>2</v>
      </c>
      <c r="C154" s="21">
        <v>52</v>
      </c>
      <c r="D154" s="21">
        <v>73</v>
      </c>
      <c r="E154" s="21">
        <v>0</v>
      </c>
      <c r="F154" s="21">
        <v>75</v>
      </c>
      <c r="G154" s="21">
        <v>99</v>
      </c>
      <c r="H154" s="21">
        <v>94</v>
      </c>
      <c r="I154" s="21">
        <v>144</v>
      </c>
      <c r="J154" s="21">
        <v>44</v>
      </c>
      <c r="K154" s="21">
        <v>66</v>
      </c>
      <c r="L154" s="21">
        <v>43</v>
      </c>
      <c r="M154" s="32"/>
      <c r="N154" s="32"/>
      <c r="O154" s="22">
        <f>SUM(C154:N154)</f>
        <v>690</v>
      </c>
      <c r="Q154" s="41"/>
    </row>
    <row r="155" spans="1:17" x14ac:dyDescent="0.25">
      <c r="A155" s="36"/>
      <c r="B155" s="19" t="s">
        <v>1</v>
      </c>
      <c r="C155" s="17">
        <v>48</v>
      </c>
      <c r="D155" s="17">
        <v>43</v>
      </c>
      <c r="E155" s="17">
        <v>51</v>
      </c>
      <c r="F155" s="17">
        <v>18</v>
      </c>
      <c r="G155" s="17">
        <v>28</v>
      </c>
      <c r="H155" s="17">
        <v>41</v>
      </c>
      <c r="I155" s="17">
        <v>25</v>
      </c>
      <c r="J155" s="17">
        <v>6</v>
      </c>
      <c r="K155" s="17">
        <v>25</v>
      </c>
      <c r="L155" s="17">
        <v>46</v>
      </c>
      <c r="M155" s="17">
        <v>46</v>
      </c>
      <c r="N155" s="17">
        <v>32</v>
      </c>
      <c r="O155" s="3">
        <f t="shared" ref="O155:O156" si="30">SUM(C155:N155)</f>
        <v>409</v>
      </c>
      <c r="Q155" s="42"/>
    </row>
    <row r="156" spans="1:17" x14ac:dyDescent="0.25">
      <c r="A156" s="37"/>
      <c r="B156" s="23" t="s">
        <v>3</v>
      </c>
      <c r="C156" s="24">
        <v>258</v>
      </c>
      <c r="D156" s="24">
        <v>138</v>
      </c>
      <c r="E156" s="24">
        <v>280</v>
      </c>
      <c r="F156" s="24">
        <v>434</v>
      </c>
      <c r="G156" s="24">
        <v>231</v>
      </c>
      <c r="H156" s="24">
        <v>276</v>
      </c>
      <c r="I156" s="24">
        <v>213</v>
      </c>
      <c r="J156" s="24">
        <v>352</v>
      </c>
      <c r="K156" s="24">
        <v>269</v>
      </c>
      <c r="L156" s="24">
        <v>155</v>
      </c>
      <c r="M156" s="24">
        <v>163</v>
      </c>
      <c r="N156" s="24">
        <v>63</v>
      </c>
      <c r="O156" s="25">
        <f t="shared" si="30"/>
        <v>2832</v>
      </c>
      <c r="Q156" s="42"/>
    </row>
    <row r="157" spans="1:17" x14ac:dyDescent="0.25">
      <c r="A157" s="35" t="s">
        <v>82</v>
      </c>
      <c r="B157" s="20" t="s">
        <v>2</v>
      </c>
      <c r="C157" s="21">
        <v>44</v>
      </c>
      <c r="D157" s="21">
        <v>81</v>
      </c>
      <c r="E157" s="21">
        <v>0</v>
      </c>
      <c r="F157" s="21">
        <v>162</v>
      </c>
      <c r="G157" s="21">
        <v>95</v>
      </c>
      <c r="H157" s="21">
        <v>180</v>
      </c>
      <c r="I157" s="21">
        <v>133</v>
      </c>
      <c r="J157" s="21">
        <v>87</v>
      </c>
      <c r="K157" s="21">
        <v>78</v>
      </c>
      <c r="L157" s="21">
        <v>72</v>
      </c>
      <c r="M157" s="32"/>
      <c r="N157" s="32"/>
      <c r="O157" s="22">
        <f>SUM(C157:N157)</f>
        <v>932</v>
      </c>
      <c r="Q157" s="41"/>
    </row>
    <row r="158" spans="1:17" x14ac:dyDescent="0.25">
      <c r="A158" s="36"/>
      <c r="B158" s="19" t="s">
        <v>1</v>
      </c>
      <c r="C158" s="17">
        <v>191</v>
      </c>
      <c r="D158" s="17">
        <v>235</v>
      </c>
      <c r="E158" s="17">
        <v>323</v>
      </c>
      <c r="F158" s="17">
        <v>382</v>
      </c>
      <c r="G158" s="17">
        <v>195</v>
      </c>
      <c r="H158" s="17">
        <v>151</v>
      </c>
      <c r="I158" s="17">
        <v>149</v>
      </c>
      <c r="J158" s="17">
        <v>159</v>
      </c>
      <c r="K158" s="17">
        <v>200</v>
      </c>
      <c r="L158" s="17">
        <v>196</v>
      </c>
      <c r="M158" s="17">
        <v>236</v>
      </c>
      <c r="N158" s="17">
        <v>169</v>
      </c>
      <c r="O158" s="3">
        <f t="shared" ref="O158:O159" si="31">SUM(C158:N158)</f>
        <v>2586</v>
      </c>
      <c r="Q158" s="42"/>
    </row>
    <row r="159" spans="1:17" x14ac:dyDescent="0.25">
      <c r="A159" s="37"/>
      <c r="B159" s="23" t="s">
        <v>3</v>
      </c>
      <c r="C159" s="24">
        <v>119</v>
      </c>
      <c r="D159" s="24">
        <v>87</v>
      </c>
      <c r="E159" s="24">
        <v>110</v>
      </c>
      <c r="F159" s="24">
        <v>236</v>
      </c>
      <c r="G159" s="24">
        <v>182</v>
      </c>
      <c r="H159" s="24">
        <v>222</v>
      </c>
      <c r="I159" s="24">
        <v>263</v>
      </c>
      <c r="J159" s="24">
        <v>271</v>
      </c>
      <c r="K159" s="24">
        <v>332</v>
      </c>
      <c r="L159" s="24">
        <v>231</v>
      </c>
      <c r="M159" s="24">
        <v>245</v>
      </c>
      <c r="N159" s="24">
        <v>136</v>
      </c>
      <c r="O159" s="25">
        <f t="shared" si="31"/>
        <v>2434</v>
      </c>
      <c r="Q159" s="42"/>
    </row>
    <row r="160" spans="1:17" x14ac:dyDescent="0.25">
      <c r="A160" s="35" t="s">
        <v>83</v>
      </c>
      <c r="B160" s="20" t="s">
        <v>2</v>
      </c>
      <c r="C160" s="21">
        <v>37</v>
      </c>
      <c r="D160" s="21">
        <v>72</v>
      </c>
      <c r="E160" s="21">
        <v>0</v>
      </c>
      <c r="F160" s="21">
        <v>72</v>
      </c>
      <c r="G160" s="21">
        <v>49</v>
      </c>
      <c r="H160" s="21">
        <v>76</v>
      </c>
      <c r="I160" s="21">
        <v>48</v>
      </c>
      <c r="J160" s="21">
        <v>59</v>
      </c>
      <c r="K160" s="21">
        <v>41</v>
      </c>
      <c r="L160" s="21">
        <v>23</v>
      </c>
      <c r="M160" s="32"/>
      <c r="N160" s="32"/>
      <c r="O160" s="22">
        <f>SUM(C160:N160)</f>
        <v>477</v>
      </c>
      <c r="Q160" s="41"/>
    </row>
    <row r="161" spans="1:17" x14ac:dyDescent="0.25">
      <c r="A161" s="36"/>
      <c r="B161" s="19" t="s">
        <v>1</v>
      </c>
      <c r="C161" s="17">
        <v>45</v>
      </c>
      <c r="D161" s="17">
        <v>61</v>
      </c>
      <c r="E161" s="17">
        <v>64</v>
      </c>
      <c r="F161" s="17">
        <v>75</v>
      </c>
      <c r="G161" s="17">
        <v>75</v>
      </c>
      <c r="H161" s="17">
        <v>56</v>
      </c>
      <c r="I161" s="17">
        <v>90</v>
      </c>
      <c r="J161" s="17">
        <v>32</v>
      </c>
      <c r="K161" s="17">
        <v>38</v>
      </c>
      <c r="L161" s="17">
        <v>112</v>
      </c>
      <c r="M161" s="17">
        <v>78</v>
      </c>
      <c r="N161" s="17">
        <v>66</v>
      </c>
      <c r="O161" s="3">
        <f t="shared" ref="O161:O162" si="32">SUM(C161:N161)</f>
        <v>792</v>
      </c>
      <c r="Q161" s="42"/>
    </row>
    <row r="162" spans="1:17" x14ac:dyDescent="0.25">
      <c r="A162" s="37"/>
      <c r="B162" s="23" t="s">
        <v>3</v>
      </c>
      <c r="C162" s="24">
        <v>180</v>
      </c>
      <c r="D162" s="24">
        <v>168</v>
      </c>
      <c r="E162" s="24">
        <v>159</v>
      </c>
      <c r="F162" s="24">
        <v>570</v>
      </c>
      <c r="G162" s="24">
        <v>579</v>
      </c>
      <c r="H162" s="24">
        <v>468</v>
      </c>
      <c r="I162" s="24">
        <v>324</v>
      </c>
      <c r="J162" s="24">
        <v>333</v>
      </c>
      <c r="K162" s="24">
        <v>329</v>
      </c>
      <c r="L162" s="24">
        <v>18</v>
      </c>
      <c r="M162" s="24">
        <v>33</v>
      </c>
      <c r="N162" s="24">
        <v>10</v>
      </c>
      <c r="O162" s="25">
        <f t="shared" si="32"/>
        <v>3171</v>
      </c>
      <c r="Q162" s="42"/>
    </row>
    <row r="163" spans="1:17" x14ac:dyDescent="0.25">
      <c r="A163" s="35" t="s">
        <v>84</v>
      </c>
      <c r="B163" s="20" t="s">
        <v>2</v>
      </c>
      <c r="C163" s="21">
        <v>31</v>
      </c>
      <c r="D163" s="21">
        <v>49</v>
      </c>
      <c r="E163" s="21">
        <v>0</v>
      </c>
      <c r="F163" s="21">
        <v>759</v>
      </c>
      <c r="G163" s="21">
        <v>51</v>
      </c>
      <c r="H163" s="21">
        <v>64</v>
      </c>
      <c r="I163" s="21">
        <v>159</v>
      </c>
      <c r="J163" s="21">
        <v>136</v>
      </c>
      <c r="K163" s="21">
        <v>58</v>
      </c>
      <c r="L163" s="21">
        <v>31</v>
      </c>
      <c r="M163" s="32"/>
      <c r="N163" s="32"/>
      <c r="O163" s="22">
        <f>SUM(C163:N163)</f>
        <v>1338</v>
      </c>
      <c r="Q163" s="41"/>
    </row>
    <row r="164" spans="1:17" x14ac:dyDescent="0.25">
      <c r="A164" s="36"/>
      <c r="B164" s="19" t="s">
        <v>1</v>
      </c>
      <c r="C164" s="17">
        <v>52</v>
      </c>
      <c r="D164" s="17">
        <v>88</v>
      </c>
      <c r="E164" s="17">
        <v>65</v>
      </c>
      <c r="F164" s="17">
        <v>47</v>
      </c>
      <c r="G164" s="17">
        <v>84</v>
      </c>
      <c r="H164" s="17">
        <v>95</v>
      </c>
      <c r="I164" s="17">
        <v>42</v>
      </c>
      <c r="J164" s="17">
        <v>94</v>
      </c>
      <c r="K164" s="17">
        <v>87</v>
      </c>
      <c r="L164" s="17">
        <v>58</v>
      </c>
      <c r="M164" s="17">
        <v>89</v>
      </c>
      <c r="N164" s="17">
        <v>72</v>
      </c>
      <c r="O164" s="3">
        <f t="shared" ref="O164:O165" si="33">SUM(C164:N164)</f>
        <v>873</v>
      </c>
      <c r="Q164" s="42"/>
    </row>
    <row r="165" spans="1:17" x14ac:dyDescent="0.25">
      <c r="A165" s="37"/>
      <c r="B165" s="23" t="s">
        <v>3</v>
      </c>
      <c r="C165" s="24">
        <v>215</v>
      </c>
      <c r="D165" s="24">
        <v>237</v>
      </c>
      <c r="E165" s="24">
        <v>300</v>
      </c>
      <c r="F165" s="24">
        <v>741</v>
      </c>
      <c r="G165" s="24">
        <v>360</v>
      </c>
      <c r="H165" s="24">
        <v>421</v>
      </c>
      <c r="I165" s="24">
        <v>745</v>
      </c>
      <c r="J165" s="24">
        <v>1084</v>
      </c>
      <c r="K165" s="24">
        <v>344</v>
      </c>
      <c r="L165" s="24">
        <v>16</v>
      </c>
      <c r="M165" s="24">
        <v>32</v>
      </c>
      <c r="N165" s="24">
        <v>53</v>
      </c>
      <c r="O165" s="25">
        <f t="shared" si="33"/>
        <v>4548</v>
      </c>
      <c r="Q165" s="42"/>
    </row>
    <row r="166" spans="1:17" x14ac:dyDescent="0.25">
      <c r="A166" s="35" t="s">
        <v>85</v>
      </c>
      <c r="B166" s="20" t="s">
        <v>2</v>
      </c>
      <c r="C166" s="21">
        <v>29</v>
      </c>
      <c r="D166" s="21">
        <v>40</v>
      </c>
      <c r="E166" s="21">
        <v>0</v>
      </c>
      <c r="F166" s="21">
        <v>24</v>
      </c>
      <c r="G166" s="21">
        <v>24</v>
      </c>
      <c r="H166" s="21">
        <v>18</v>
      </c>
      <c r="I166" s="21">
        <v>30</v>
      </c>
      <c r="J166" s="21">
        <v>20</v>
      </c>
      <c r="K166" s="21">
        <v>25</v>
      </c>
      <c r="L166" s="21">
        <v>17</v>
      </c>
      <c r="M166" s="32"/>
      <c r="N166" s="32"/>
      <c r="O166" s="22">
        <f>SUM(C166:N166)</f>
        <v>227</v>
      </c>
      <c r="Q166" s="41"/>
    </row>
    <row r="167" spans="1:17" x14ac:dyDescent="0.25">
      <c r="A167" s="36"/>
      <c r="B167" s="19" t="s">
        <v>1</v>
      </c>
      <c r="C167" s="17">
        <v>46</v>
      </c>
      <c r="D167" s="17">
        <v>73</v>
      </c>
      <c r="E167" s="17">
        <v>57</v>
      </c>
      <c r="F167" s="17">
        <v>74</v>
      </c>
      <c r="G167" s="17">
        <v>63</v>
      </c>
      <c r="H167" s="17">
        <v>41</v>
      </c>
      <c r="I167" s="17">
        <v>16</v>
      </c>
      <c r="J167" s="17">
        <v>35</v>
      </c>
      <c r="K167" s="17">
        <v>48</v>
      </c>
      <c r="L167" s="17">
        <v>93</v>
      </c>
      <c r="M167" s="17">
        <v>57</v>
      </c>
      <c r="N167" s="17">
        <v>48</v>
      </c>
      <c r="O167" s="3">
        <f t="shared" ref="O167:O168" si="34">SUM(C167:N167)</f>
        <v>651</v>
      </c>
      <c r="Q167" s="42"/>
    </row>
    <row r="168" spans="1:17" x14ac:dyDescent="0.25">
      <c r="A168" s="37"/>
      <c r="B168" s="23" t="s">
        <v>3</v>
      </c>
      <c r="C168" s="24">
        <v>222</v>
      </c>
      <c r="D168" s="24">
        <v>149</v>
      </c>
      <c r="E168" s="24">
        <v>163</v>
      </c>
      <c r="F168" s="24">
        <v>145</v>
      </c>
      <c r="G168" s="24">
        <v>230</v>
      </c>
      <c r="H168" s="24">
        <v>218</v>
      </c>
      <c r="I168" s="24">
        <v>126</v>
      </c>
      <c r="J168" s="24">
        <v>213</v>
      </c>
      <c r="K168" s="24">
        <v>25</v>
      </c>
      <c r="L168" s="24">
        <v>16</v>
      </c>
      <c r="M168" s="24">
        <v>19</v>
      </c>
      <c r="N168" s="24">
        <v>1</v>
      </c>
      <c r="O168" s="25">
        <f t="shared" si="34"/>
        <v>1527</v>
      </c>
      <c r="Q168" s="42"/>
    </row>
    <row r="169" spans="1:17" x14ac:dyDescent="0.25">
      <c r="A169" s="35" t="s">
        <v>86</v>
      </c>
      <c r="B169" s="20" t="s">
        <v>2</v>
      </c>
      <c r="C169" s="21">
        <v>21</v>
      </c>
      <c r="D169" s="21">
        <v>14</v>
      </c>
      <c r="E169" s="21">
        <v>0</v>
      </c>
      <c r="F169" s="21">
        <v>21</v>
      </c>
      <c r="G169" s="21">
        <v>10</v>
      </c>
      <c r="H169" s="21">
        <v>50</v>
      </c>
      <c r="I169" s="21">
        <v>38</v>
      </c>
      <c r="J169" s="21">
        <v>78</v>
      </c>
      <c r="K169" s="21">
        <v>77</v>
      </c>
      <c r="L169" s="21">
        <v>22</v>
      </c>
      <c r="M169" s="32"/>
      <c r="N169" s="32"/>
      <c r="O169" s="22">
        <f>SUM(C169:N169)</f>
        <v>331</v>
      </c>
      <c r="Q169" s="41"/>
    </row>
    <row r="170" spans="1:17" x14ac:dyDescent="0.25">
      <c r="A170" s="36"/>
      <c r="B170" s="19" t="s">
        <v>1</v>
      </c>
      <c r="C170" s="17">
        <v>24</v>
      </c>
      <c r="D170" s="17">
        <v>20</v>
      </c>
      <c r="E170" s="17">
        <v>31</v>
      </c>
      <c r="F170" s="17">
        <v>52</v>
      </c>
      <c r="G170" s="17">
        <v>26</v>
      </c>
      <c r="H170" s="17">
        <v>27</v>
      </c>
      <c r="I170" s="17">
        <v>19</v>
      </c>
      <c r="J170" s="17">
        <v>29</v>
      </c>
      <c r="K170" s="17">
        <v>16</v>
      </c>
      <c r="L170" s="17">
        <v>54</v>
      </c>
      <c r="M170" s="17">
        <v>41</v>
      </c>
      <c r="N170" s="17">
        <v>37</v>
      </c>
      <c r="O170" s="3">
        <f t="shared" ref="O170:O171" si="35">SUM(C170:N170)</f>
        <v>376</v>
      </c>
      <c r="Q170" s="42"/>
    </row>
    <row r="171" spans="1:17" x14ac:dyDescent="0.25">
      <c r="A171" s="37"/>
      <c r="B171" s="23" t="s">
        <v>3</v>
      </c>
      <c r="C171" s="24">
        <v>103</v>
      </c>
      <c r="D171" s="24">
        <v>73</v>
      </c>
      <c r="E171" s="24">
        <v>60</v>
      </c>
      <c r="F171" s="24">
        <v>88</v>
      </c>
      <c r="G171" s="24">
        <v>102</v>
      </c>
      <c r="H171" s="24">
        <v>160</v>
      </c>
      <c r="I171" s="24">
        <v>180</v>
      </c>
      <c r="J171" s="24">
        <v>687</v>
      </c>
      <c r="K171" s="24">
        <v>246</v>
      </c>
      <c r="L171" s="24">
        <v>15</v>
      </c>
      <c r="M171" s="24">
        <v>20</v>
      </c>
      <c r="N171" s="24">
        <v>7</v>
      </c>
      <c r="O171" s="25">
        <f t="shared" si="35"/>
        <v>1741</v>
      </c>
      <c r="Q171" s="42"/>
    </row>
    <row r="172" spans="1:17" x14ac:dyDescent="0.25">
      <c r="A172" s="35" t="s">
        <v>87</v>
      </c>
      <c r="B172" s="20" t="s">
        <v>2</v>
      </c>
      <c r="C172" s="21">
        <v>11</v>
      </c>
      <c r="D172" s="21">
        <v>5</v>
      </c>
      <c r="E172" s="21">
        <v>0</v>
      </c>
      <c r="F172" s="21">
        <v>15</v>
      </c>
      <c r="G172" s="21">
        <v>11</v>
      </c>
      <c r="H172" s="21">
        <v>23</v>
      </c>
      <c r="I172" s="21">
        <v>18</v>
      </c>
      <c r="J172" s="21">
        <v>19</v>
      </c>
      <c r="K172" s="21">
        <v>16</v>
      </c>
      <c r="L172" s="21">
        <v>13</v>
      </c>
      <c r="M172" s="32"/>
      <c r="N172" s="32"/>
      <c r="O172" s="22">
        <f>SUM(C172:N172)</f>
        <v>131</v>
      </c>
      <c r="Q172" s="41"/>
    </row>
    <row r="173" spans="1:17" x14ac:dyDescent="0.25">
      <c r="A173" s="36"/>
      <c r="B173" s="19" t="s">
        <v>1</v>
      </c>
      <c r="C173" s="17">
        <v>5</v>
      </c>
      <c r="D173" s="17">
        <v>7</v>
      </c>
      <c r="E173" s="17">
        <v>21</v>
      </c>
      <c r="F173" s="17">
        <v>14</v>
      </c>
      <c r="G173" s="17">
        <v>10</v>
      </c>
      <c r="H173" s="17">
        <v>14</v>
      </c>
      <c r="I173" s="17">
        <v>23</v>
      </c>
      <c r="J173" s="17">
        <v>14</v>
      </c>
      <c r="K173" s="17">
        <v>13</v>
      </c>
      <c r="L173" s="17">
        <v>4</v>
      </c>
      <c r="M173" s="17">
        <v>13</v>
      </c>
      <c r="N173" s="17">
        <v>11</v>
      </c>
      <c r="O173" s="3">
        <f t="shared" ref="O173:O174" si="36">SUM(C173:N173)</f>
        <v>149</v>
      </c>
      <c r="Q173" s="42"/>
    </row>
    <row r="174" spans="1:17" x14ac:dyDescent="0.25">
      <c r="A174" s="37"/>
      <c r="B174" s="23" t="s">
        <v>3</v>
      </c>
      <c r="C174" s="24">
        <v>84</v>
      </c>
      <c r="D174" s="24">
        <v>42</v>
      </c>
      <c r="E174" s="24">
        <v>79</v>
      </c>
      <c r="F174" s="24">
        <v>213</v>
      </c>
      <c r="G174" s="24">
        <v>431</v>
      </c>
      <c r="H174" s="24">
        <v>169</v>
      </c>
      <c r="I174" s="24">
        <v>78</v>
      </c>
      <c r="J174" s="24">
        <v>139</v>
      </c>
      <c r="K174" s="24">
        <v>37</v>
      </c>
      <c r="L174" s="24">
        <v>4</v>
      </c>
      <c r="M174" s="24">
        <v>72</v>
      </c>
      <c r="N174" s="24">
        <v>87</v>
      </c>
      <c r="O174" s="25">
        <f t="shared" si="36"/>
        <v>1435</v>
      </c>
      <c r="Q174" s="42"/>
    </row>
    <row r="175" spans="1:17" x14ac:dyDescent="0.25">
      <c r="A175" s="35" t="s">
        <v>88</v>
      </c>
      <c r="B175" s="20" t="s">
        <v>2</v>
      </c>
      <c r="C175" s="21">
        <v>73</v>
      </c>
      <c r="D175" s="21">
        <v>66</v>
      </c>
      <c r="E175" s="21">
        <v>0</v>
      </c>
      <c r="F175" s="21">
        <v>51</v>
      </c>
      <c r="G175" s="21">
        <v>79</v>
      </c>
      <c r="H175" s="21">
        <v>87</v>
      </c>
      <c r="I175" s="21">
        <v>92</v>
      </c>
      <c r="J175" s="21">
        <v>59</v>
      </c>
      <c r="K175" s="21">
        <v>61</v>
      </c>
      <c r="L175" s="21">
        <v>20</v>
      </c>
      <c r="M175" s="32"/>
      <c r="N175" s="32"/>
      <c r="O175" s="22">
        <f>SUM(C175:N175)</f>
        <v>588</v>
      </c>
      <c r="Q175" s="41"/>
    </row>
    <row r="176" spans="1:17" x14ac:dyDescent="0.25">
      <c r="A176" s="36"/>
      <c r="B176" s="19" t="s">
        <v>1</v>
      </c>
      <c r="C176" s="17">
        <v>236</v>
      </c>
      <c r="D176" s="17">
        <v>206</v>
      </c>
      <c r="E176" s="17">
        <v>195</v>
      </c>
      <c r="F176" s="17">
        <v>216</v>
      </c>
      <c r="G176" s="17">
        <v>121</v>
      </c>
      <c r="H176" s="17">
        <v>93</v>
      </c>
      <c r="I176" s="17">
        <v>125</v>
      </c>
      <c r="J176" s="17">
        <v>93</v>
      </c>
      <c r="K176" s="17">
        <v>159</v>
      </c>
      <c r="L176" s="17">
        <v>326</v>
      </c>
      <c r="M176" s="17">
        <v>200</v>
      </c>
      <c r="N176" s="17">
        <v>229</v>
      </c>
      <c r="O176" s="3">
        <f t="shared" ref="O176:O177" si="37">SUM(C176:N176)</f>
        <v>2199</v>
      </c>
      <c r="Q176" s="42"/>
    </row>
    <row r="177" spans="1:17" x14ac:dyDescent="0.25">
      <c r="A177" s="37"/>
      <c r="B177" s="23" t="s">
        <v>3</v>
      </c>
      <c r="C177" s="24">
        <v>381</v>
      </c>
      <c r="D177" s="24">
        <v>191</v>
      </c>
      <c r="E177" s="24">
        <v>342</v>
      </c>
      <c r="F177" s="24">
        <v>666</v>
      </c>
      <c r="G177" s="24">
        <v>487</v>
      </c>
      <c r="H177" s="24">
        <v>414</v>
      </c>
      <c r="I177" s="24">
        <v>534</v>
      </c>
      <c r="J177" s="24">
        <v>332</v>
      </c>
      <c r="K177" s="24">
        <v>470</v>
      </c>
      <c r="L177" s="24">
        <v>402</v>
      </c>
      <c r="M177" s="24">
        <v>350</v>
      </c>
      <c r="N177" s="24">
        <v>200</v>
      </c>
      <c r="O177" s="25">
        <f t="shared" si="37"/>
        <v>4769</v>
      </c>
      <c r="Q177" s="42"/>
    </row>
    <row r="178" spans="1:17" x14ac:dyDescent="0.25">
      <c r="A178" s="35" t="s">
        <v>90</v>
      </c>
      <c r="B178" s="20" t="s">
        <v>2</v>
      </c>
      <c r="C178" s="21">
        <v>26</v>
      </c>
      <c r="D178" s="21">
        <v>50</v>
      </c>
      <c r="E178" s="21">
        <v>0</v>
      </c>
      <c r="F178" s="21">
        <v>85</v>
      </c>
      <c r="G178" s="21">
        <v>82</v>
      </c>
      <c r="H178" s="21">
        <v>38</v>
      </c>
      <c r="I178" s="21">
        <v>46</v>
      </c>
      <c r="J178" s="21">
        <v>86</v>
      </c>
      <c r="K178" s="21">
        <v>103</v>
      </c>
      <c r="L178" s="21">
        <v>75</v>
      </c>
      <c r="M178" s="32"/>
      <c r="N178" s="32"/>
      <c r="O178" s="22">
        <f>SUM(C178:N178)</f>
        <v>591</v>
      </c>
      <c r="Q178" s="41"/>
    </row>
    <row r="179" spans="1:17" x14ac:dyDescent="0.25">
      <c r="A179" s="36"/>
      <c r="B179" s="19" t="s">
        <v>1</v>
      </c>
      <c r="C179" s="17">
        <v>34</v>
      </c>
      <c r="D179" s="17">
        <v>9</v>
      </c>
      <c r="E179" s="17">
        <v>41</v>
      </c>
      <c r="F179" s="17">
        <v>21</v>
      </c>
      <c r="G179" s="17">
        <v>16</v>
      </c>
      <c r="H179" s="17">
        <v>28</v>
      </c>
      <c r="I179" s="17">
        <v>13</v>
      </c>
      <c r="J179" s="17">
        <v>11</v>
      </c>
      <c r="K179" s="17">
        <v>20</v>
      </c>
      <c r="L179" s="17">
        <v>41</v>
      </c>
      <c r="M179" s="17">
        <v>26</v>
      </c>
      <c r="N179" s="17">
        <v>10</v>
      </c>
      <c r="O179" s="3">
        <f t="shared" ref="O179:O180" si="38">SUM(C179:N179)</f>
        <v>270</v>
      </c>
      <c r="Q179" s="42"/>
    </row>
    <row r="180" spans="1:17" x14ac:dyDescent="0.25">
      <c r="A180" s="37"/>
      <c r="B180" s="23" t="s">
        <v>3</v>
      </c>
      <c r="C180" s="24">
        <v>223</v>
      </c>
      <c r="D180" s="24">
        <v>256</v>
      </c>
      <c r="E180" s="24">
        <v>84</v>
      </c>
      <c r="F180" s="24">
        <v>230</v>
      </c>
      <c r="G180" s="24">
        <v>381</v>
      </c>
      <c r="H180" s="24">
        <v>149</v>
      </c>
      <c r="I180" s="24">
        <v>77</v>
      </c>
      <c r="J180" s="24">
        <v>115</v>
      </c>
      <c r="K180" s="24">
        <v>20</v>
      </c>
      <c r="L180" s="24">
        <v>25</v>
      </c>
      <c r="M180" s="24">
        <v>39</v>
      </c>
      <c r="N180" s="24">
        <v>14</v>
      </c>
      <c r="O180" s="25">
        <f t="shared" si="38"/>
        <v>1613</v>
      </c>
      <c r="Q180" s="42"/>
    </row>
    <row r="181" spans="1:17" x14ac:dyDescent="0.25">
      <c r="A181" s="35" t="s">
        <v>91</v>
      </c>
      <c r="B181" s="20" t="s">
        <v>2</v>
      </c>
      <c r="C181" s="21">
        <v>92</v>
      </c>
      <c r="D181" s="21">
        <v>50</v>
      </c>
      <c r="E181" s="21">
        <v>0</v>
      </c>
      <c r="F181" s="21">
        <v>63</v>
      </c>
      <c r="G181" s="21">
        <v>81</v>
      </c>
      <c r="H181" s="21">
        <v>100</v>
      </c>
      <c r="I181" s="21">
        <v>54</v>
      </c>
      <c r="J181" s="21">
        <v>104</v>
      </c>
      <c r="K181" s="21">
        <v>159</v>
      </c>
      <c r="L181" s="21">
        <v>87</v>
      </c>
      <c r="M181" s="32"/>
      <c r="N181" s="32"/>
      <c r="O181" s="22">
        <f>SUM(C181:N181)</f>
        <v>790</v>
      </c>
      <c r="Q181" s="41"/>
    </row>
    <row r="182" spans="1:17" x14ac:dyDescent="0.25">
      <c r="A182" s="36"/>
      <c r="B182" s="19" t="s">
        <v>1</v>
      </c>
      <c r="C182" s="17">
        <v>55</v>
      </c>
      <c r="D182" s="17">
        <v>61</v>
      </c>
      <c r="E182" s="17">
        <v>40</v>
      </c>
      <c r="F182" s="17">
        <v>48</v>
      </c>
      <c r="G182" s="17">
        <v>28</v>
      </c>
      <c r="H182" s="17">
        <v>23</v>
      </c>
      <c r="I182" s="17">
        <v>20</v>
      </c>
      <c r="J182" s="17">
        <v>65</v>
      </c>
      <c r="K182" s="17">
        <v>58</v>
      </c>
      <c r="L182" s="17">
        <v>46</v>
      </c>
      <c r="M182" s="17">
        <v>53</v>
      </c>
      <c r="N182" s="17">
        <v>45</v>
      </c>
      <c r="O182" s="3">
        <f t="shared" ref="O182:O183" si="39">SUM(C182:N182)</f>
        <v>542</v>
      </c>
      <c r="Q182" s="42"/>
    </row>
    <row r="183" spans="1:17" x14ac:dyDescent="0.25">
      <c r="A183" s="37"/>
      <c r="B183" s="23" t="s">
        <v>3</v>
      </c>
      <c r="C183" s="24">
        <v>179</v>
      </c>
      <c r="D183" s="24">
        <v>152</v>
      </c>
      <c r="E183" s="24">
        <v>251</v>
      </c>
      <c r="F183" s="24">
        <v>244</v>
      </c>
      <c r="G183" s="24">
        <v>233</v>
      </c>
      <c r="H183" s="24">
        <v>326</v>
      </c>
      <c r="I183" s="24">
        <v>175</v>
      </c>
      <c r="J183" s="24">
        <v>127</v>
      </c>
      <c r="K183" s="24">
        <v>28</v>
      </c>
      <c r="L183" s="24">
        <v>18</v>
      </c>
      <c r="M183" s="24">
        <v>22</v>
      </c>
      <c r="N183" s="24">
        <v>12</v>
      </c>
      <c r="O183" s="25">
        <f t="shared" si="39"/>
        <v>1767</v>
      </c>
      <c r="Q183" s="42"/>
    </row>
    <row r="184" spans="1:17" x14ac:dyDescent="0.25">
      <c r="A184" s="35" t="s">
        <v>92</v>
      </c>
      <c r="B184" s="20" t="s">
        <v>2</v>
      </c>
      <c r="C184" s="21">
        <v>25</v>
      </c>
      <c r="D184" s="21">
        <v>27</v>
      </c>
      <c r="E184" s="21">
        <v>0</v>
      </c>
      <c r="F184" s="21">
        <v>19</v>
      </c>
      <c r="G184" s="21">
        <v>27</v>
      </c>
      <c r="H184" s="21">
        <v>25</v>
      </c>
      <c r="I184" s="21">
        <v>28</v>
      </c>
      <c r="J184" s="21">
        <v>19</v>
      </c>
      <c r="K184" s="21">
        <v>28</v>
      </c>
      <c r="L184" s="21">
        <v>15</v>
      </c>
      <c r="M184" s="32"/>
      <c r="N184" s="32"/>
      <c r="O184" s="22">
        <f>SUM(C184:N184)</f>
        <v>213</v>
      </c>
      <c r="Q184" s="41"/>
    </row>
    <row r="185" spans="1:17" x14ac:dyDescent="0.25">
      <c r="A185" s="36"/>
      <c r="B185" s="19" t="s">
        <v>1</v>
      </c>
      <c r="C185" s="17">
        <v>3</v>
      </c>
      <c r="D185" s="17">
        <v>8</v>
      </c>
      <c r="E185" s="17">
        <v>11</v>
      </c>
      <c r="F185" s="17">
        <v>3</v>
      </c>
      <c r="G185" s="17">
        <v>23</v>
      </c>
      <c r="H185" s="17">
        <v>4</v>
      </c>
      <c r="I185" s="17">
        <v>2</v>
      </c>
      <c r="J185" s="17">
        <v>3</v>
      </c>
      <c r="K185" s="17">
        <v>7</v>
      </c>
      <c r="L185" s="17">
        <v>10</v>
      </c>
      <c r="M185" s="17">
        <v>15</v>
      </c>
      <c r="N185" s="17">
        <v>5</v>
      </c>
      <c r="O185" s="3">
        <f t="shared" ref="O185:O186" si="40">SUM(C185:N185)</f>
        <v>94</v>
      </c>
      <c r="Q185" s="42"/>
    </row>
    <row r="186" spans="1:17" x14ac:dyDescent="0.25">
      <c r="A186" s="37"/>
      <c r="B186" s="23" t="s">
        <v>3</v>
      </c>
      <c r="C186" s="24">
        <v>116</v>
      </c>
      <c r="D186" s="24">
        <v>99</v>
      </c>
      <c r="E186" s="24">
        <v>141</v>
      </c>
      <c r="F186" s="24">
        <v>98</v>
      </c>
      <c r="G186" s="24">
        <v>211</v>
      </c>
      <c r="H186" s="24">
        <v>140</v>
      </c>
      <c r="I186" s="24">
        <v>110</v>
      </c>
      <c r="J186" s="24">
        <v>177</v>
      </c>
      <c r="K186" s="24">
        <v>29</v>
      </c>
      <c r="L186" s="24">
        <v>9</v>
      </c>
      <c r="M186" s="24">
        <v>11</v>
      </c>
      <c r="N186" s="24">
        <v>3</v>
      </c>
      <c r="O186" s="25">
        <f t="shared" si="40"/>
        <v>1144</v>
      </c>
      <c r="Q186" s="42"/>
    </row>
    <row r="187" spans="1:17" x14ac:dyDescent="0.25">
      <c r="A187" s="35" t="s">
        <v>94</v>
      </c>
      <c r="B187" s="20" t="s">
        <v>2</v>
      </c>
      <c r="C187" s="21">
        <v>25</v>
      </c>
      <c r="D187" s="21">
        <v>6</v>
      </c>
      <c r="E187" s="21">
        <v>0</v>
      </c>
      <c r="F187" s="21">
        <v>16</v>
      </c>
      <c r="G187" s="21">
        <v>17</v>
      </c>
      <c r="H187" s="21">
        <v>20</v>
      </c>
      <c r="I187" s="21">
        <v>21</v>
      </c>
      <c r="J187" s="21">
        <v>26</v>
      </c>
      <c r="K187" s="21">
        <v>24</v>
      </c>
      <c r="L187" s="21">
        <v>13</v>
      </c>
      <c r="M187" s="32"/>
      <c r="N187" s="32"/>
      <c r="O187" s="22">
        <f>SUM(C187:N187)</f>
        <v>168</v>
      </c>
      <c r="Q187" s="41"/>
    </row>
    <row r="188" spans="1:17" x14ac:dyDescent="0.25">
      <c r="A188" s="36"/>
      <c r="B188" s="19" t="s">
        <v>1</v>
      </c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3">
        <f t="shared" ref="O188:O189" si="41">SUM(C188:N188)</f>
        <v>0</v>
      </c>
      <c r="Q188" s="42"/>
    </row>
    <row r="189" spans="1:17" x14ac:dyDescent="0.25">
      <c r="A189" s="37"/>
      <c r="B189" s="23" t="s">
        <v>3</v>
      </c>
      <c r="C189" s="24">
        <v>29</v>
      </c>
      <c r="D189" s="24">
        <v>46</v>
      </c>
      <c r="E189" s="24">
        <v>45</v>
      </c>
      <c r="F189" s="24">
        <v>75</v>
      </c>
      <c r="G189" s="24">
        <v>155</v>
      </c>
      <c r="H189" s="24">
        <v>286</v>
      </c>
      <c r="I189" s="24">
        <v>103</v>
      </c>
      <c r="J189" s="24">
        <v>80</v>
      </c>
      <c r="K189" s="24">
        <v>20</v>
      </c>
      <c r="L189" s="24">
        <v>7</v>
      </c>
      <c r="M189" s="24">
        <v>19</v>
      </c>
      <c r="N189" s="24">
        <v>8</v>
      </c>
      <c r="O189" s="25">
        <f t="shared" si="41"/>
        <v>873</v>
      </c>
      <c r="Q189" s="42"/>
    </row>
    <row r="190" spans="1:17" x14ac:dyDescent="0.25">
      <c r="A190" s="35" t="s">
        <v>95</v>
      </c>
      <c r="B190" s="20" t="s">
        <v>2</v>
      </c>
      <c r="C190" s="21">
        <v>22</v>
      </c>
      <c r="D190" s="21">
        <v>29</v>
      </c>
      <c r="E190" s="21">
        <v>0</v>
      </c>
      <c r="F190" s="21">
        <v>24</v>
      </c>
      <c r="G190" s="21">
        <v>42</v>
      </c>
      <c r="H190" s="21">
        <v>43</v>
      </c>
      <c r="I190" s="21">
        <v>22</v>
      </c>
      <c r="J190" s="21">
        <v>19</v>
      </c>
      <c r="K190" s="21">
        <v>39</v>
      </c>
      <c r="L190" s="21">
        <v>8</v>
      </c>
      <c r="M190" s="32"/>
      <c r="N190" s="32"/>
      <c r="O190" s="22">
        <f>SUM(C190:N190)</f>
        <v>248</v>
      </c>
      <c r="Q190" s="41"/>
    </row>
    <row r="191" spans="1:17" x14ac:dyDescent="0.25">
      <c r="A191" s="36"/>
      <c r="B191" s="19" t="s">
        <v>1</v>
      </c>
      <c r="C191" s="17">
        <v>19</v>
      </c>
      <c r="D191" s="17">
        <v>37</v>
      </c>
      <c r="E191" s="17">
        <v>31</v>
      </c>
      <c r="F191" s="17">
        <v>26</v>
      </c>
      <c r="G191" s="17">
        <v>22</v>
      </c>
      <c r="H191" s="17">
        <v>2</v>
      </c>
      <c r="I191" s="17">
        <v>4</v>
      </c>
      <c r="J191" s="17">
        <v>10</v>
      </c>
      <c r="K191" s="17">
        <v>12</v>
      </c>
      <c r="L191" s="17">
        <v>19</v>
      </c>
      <c r="M191" s="17">
        <v>10</v>
      </c>
      <c r="N191" s="17">
        <v>11</v>
      </c>
      <c r="O191" s="3">
        <f t="shared" ref="O191:O192" si="42">SUM(C191:N191)</f>
        <v>203</v>
      </c>
      <c r="Q191" s="42"/>
    </row>
    <row r="192" spans="1:17" x14ac:dyDescent="0.25">
      <c r="A192" s="37"/>
      <c r="B192" s="23" t="s">
        <v>3</v>
      </c>
      <c r="C192" s="24">
        <v>125</v>
      </c>
      <c r="D192" s="24">
        <v>38</v>
      </c>
      <c r="E192" s="24">
        <v>46</v>
      </c>
      <c r="F192" s="24">
        <v>86</v>
      </c>
      <c r="G192" s="24">
        <v>148</v>
      </c>
      <c r="H192" s="24">
        <v>117</v>
      </c>
      <c r="I192" s="24">
        <v>62</v>
      </c>
      <c r="J192" s="24">
        <v>108</v>
      </c>
      <c r="K192" s="24">
        <v>37</v>
      </c>
      <c r="L192" s="24">
        <v>6</v>
      </c>
      <c r="M192" s="24">
        <v>3</v>
      </c>
      <c r="N192" s="24">
        <v>2</v>
      </c>
      <c r="O192" s="25">
        <f t="shared" si="42"/>
        <v>778</v>
      </c>
      <c r="Q192" s="42"/>
    </row>
    <row r="193" spans="1:17" x14ac:dyDescent="0.25">
      <c r="A193" s="35" t="s">
        <v>96</v>
      </c>
      <c r="B193" s="20" t="s">
        <v>2</v>
      </c>
      <c r="C193" s="21">
        <v>63</v>
      </c>
      <c r="D193" s="21">
        <v>83</v>
      </c>
      <c r="E193" s="21">
        <v>0</v>
      </c>
      <c r="F193" s="21">
        <v>106</v>
      </c>
      <c r="G193" s="21">
        <v>94</v>
      </c>
      <c r="H193" s="21">
        <v>97</v>
      </c>
      <c r="I193" s="21">
        <v>130</v>
      </c>
      <c r="J193" s="21">
        <v>103</v>
      </c>
      <c r="K193" s="21">
        <v>106</v>
      </c>
      <c r="L193" s="21">
        <v>84</v>
      </c>
      <c r="M193" s="32"/>
      <c r="N193" s="32"/>
      <c r="O193" s="22">
        <f>SUM(C193:N193)</f>
        <v>866</v>
      </c>
      <c r="Q193" s="41"/>
    </row>
    <row r="194" spans="1:17" x14ac:dyDescent="0.25">
      <c r="A194" s="36"/>
      <c r="B194" s="19" t="s">
        <v>1</v>
      </c>
      <c r="C194" s="17">
        <v>128</v>
      </c>
      <c r="D194" s="17">
        <v>109</v>
      </c>
      <c r="E194" s="17">
        <v>186</v>
      </c>
      <c r="F194" s="17">
        <v>88</v>
      </c>
      <c r="G194" s="17">
        <v>114</v>
      </c>
      <c r="H194" s="17">
        <v>92</v>
      </c>
      <c r="I194" s="17">
        <v>107</v>
      </c>
      <c r="J194" s="17">
        <v>52</v>
      </c>
      <c r="K194" s="17">
        <v>86</v>
      </c>
      <c r="L194" s="17">
        <v>163</v>
      </c>
      <c r="M194" s="17">
        <v>193</v>
      </c>
      <c r="N194" s="17">
        <v>124</v>
      </c>
      <c r="O194" s="3">
        <f t="shared" ref="O194:O195" si="43">SUM(C194:N194)</f>
        <v>1442</v>
      </c>
      <c r="Q194" s="42"/>
    </row>
    <row r="195" spans="1:17" x14ac:dyDescent="0.25">
      <c r="A195" s="37"/>
      <c r="B195" s="23" t="s">
        <v>3</v>
      </c>
      <c r="C195" s="24">
        <v>280</v>
      </c>
      <c r="D195" s="24">
        <v>207</v>
      </c>
      <c r="E195" s="24">
        <v>307</v>
      </c>
      <c r="F195" s="24">
        <v>434</v>
      </c>
      <c r="G195" s="24">
        <v>380</v>
      </c>
      <c r="H195" s="24">
        <v>465</v>
      </c>
      <c r="I195" s="24">
        <v>297</v>
      </c>
      <c r="J195" s="24">
        <v>524</v>
      </c>
      <c r="K195" s="24">
        <v>457</v>
      </c>
      <c r="L195" s="24">
        <v>305</v>
      </c>
      <c r="M195" s="24">
        <v>294</v>
      </c>
      <c r="N195" s="24">
        <v>175</v>
      </c>
      <c r="O195" s="25">
        <f t="shared" si="43"/>
        <v>4125</v>
      </c>
      <c r="Q195" s="42"/>
    </row>
    <row r="196" spans="1:17" x14ac:dyDescent="0.25">
      <c r="A196" s="35" t="s">
        <v>97</v>
      </c>
      <c r="B196" s="20" t="s">
        <v>2</v>
      </c>
      <c r="C196" s="21">
        <v>38</v>
      </c>
      <c r="D196" s="21">
        <v>44</v>
      </c>
      <c r="E196" s="21">
        <v>0</v>
      </c>
      <c r="F196" s="21">
        <v>77</v>
      </c>
      <c r="G196" s="21">
        <v>58</v>
      </c>
      <c r="H196" s="21">
        <v>48</v>
      </c>
      <c r="I196" s="21">
        <v>45</v>
      </c>
      <c r="J196" s="21">
        <v>29</v>
      </c>
      <c r="K196" s="21">
        <v>36</v>
      </c>
      <c r="L196" s="21">
        <v>24</v>
      </c>
      <c r="M196" s="32"/>
      <c r="N196" s="32"/>
      <c r="O196" s="22">
        <f>SUM(C196:N196)</f>
        <v>399</v>
      </c>
      <c r="Q196" s="41"/>
    </row>
    <row r="197" spans="1:17" x14ac:dyDescent="0.25">
      <c r="A197" s="36"/>
      <c r="B197" s="19" t="s">
        <v>1</v>
      </c>
      <c r="C197" s="17">
        <v>12</v>
      </c>
      <c r="D197" s="17">
        <v>10</v>
      </c>
      <c r="E197" s="17">
        <v>10</v>
      </c>
      <c r="F197" s="17">
        <v>5</v>
      </c>
      <c r="G197" s="17">
        <v>13</v>
      </c>
      <c r="H197" s="17">
        <v>29</v>
      </c>
      <c r="I197" s="17">
        <v>13</v>
      </c>
      <c r="J197" s="17">
        <v>27</v>
      </c>
      <c r="K197" s="17">
        <v>19</v>
      </c>
      <c r="L197" s="17">
        <v>14</v>
      </c>
      <c r="M197" s="17">
        <v>15</v>
      </c>
      <c r="N197" s="17">
        <v>22</v>
      </c>
      <c r="O197" s="3">
        <f t="shared" ref="O197:O198" si="44">SUM(C197:N197)</f>
        <v>189</v>
      </c>
      <c r="Q197" s="42"/>
    </row>
    <row r="198" spans="1:17" x14ac:dyDescent="0.25">
      <c r="A198" s="37"/>
      <c r="B198" s="23" t="s">
        <v>3</v>
      </c>
      <c r="C198" s="24">
        <v>181</v>
      </c>
      <c r="D198" s="24">
        <v>113</v>
      </c>
      <c r="E198" s="24">
        <v>160</v>
      </c>
      <c r="F198" s="24">
        <v>516</v>
      </c>
      <c r="G198" s="24">
        <v>455</v>
      </c>
      <c r="H198" s="24">
        <v>370</v>
      </c>
      <c r="I198" s="24">
        <v>154</v>
      </c>
      <c r="J198" s="24">
        <v>220</v>
      </c>
      <c r="K198" s="24">
        <v>148</v>
      </c>
      <c r="L198" s="24">
        <v>204</v>
      </c>
      <c r="M198" s="24">
        <v>159</v>
      </c>
      <c r="N198" s="24">
        <v>107</v>
      </c>
      <c r="O198" s="25">
        <f t="shared" si="44"/>
        <v>2787</v>
      </c>
      <c r="Q198" s="42"/>
    </row>
    <row r="199" spans="1:17" x14ac:dyDescent="0.25">
      <c r="A199" s="35" t="s">
        <v>98</v>
      </c>
      <c r="B199" s="20" t="s">
        <v>2</v>
      </c>
      <c r="C199" s="21">
        <v>32</v>
      </c>
      <c r="D199" s="21">
        <v>26</v>
      </c>
      <c r="E199" s="21">
        <v>0</v>
      </c>
      <c r="F199" s="21">
        <v>24</v>
      </c>
      <c r="G199" s="21">
        <v>39</v>
      </c>
      <c r="H199" s="21">
        <v>38</v>
      </c>
      <c r="I199" s="21">
        <v>27</v>
      </c>
      <c r="J199" s="21">
        <v>70</v>
      </c>
      <c r="K199" s="21">
        <v>53</v>
      </c>
      <c r="L199" s="21">
        <v>19</v>
      </c>
      <c r="M199" s="32"/>
      <c r="N199" s="32"/>
      <c r="O199" s="22">
        <f>SUM(C199:N199)</f>
        <v>328</v>
      </c>
      <c r="Q199" s="41"/>
    </row>
    <row r="200" spans="1:17" x14ac:dyDescent="0.25">
      <c r="A200" s="36"/>
      <c r="B200" s="19" t="s">
        <v>1</v>
      </c>
      <c r="C200" s="17">
        <v>18</v>
      </c>
      <c r="D200" s="17">
        <v>41</v>
      </c>
      <c r="E200" s="17">
        <v>41</v>
      </c>
      <c r="F200" s="17">
        <v>33</v>
      </c>
      <c r="G200" s="17">
        <v>32</v>
      </c>
      <c r="H200" s="17">
        <v>18</v>
      </c>
      <c r="I200" s="17">
        <v>12</v>
      </c>
      <c r="J200" s="17">
        <v>8</v>
      </c>
      <c r="K200" s="17">
        <v>15</v>
      </c>
      <c r="L200" s="17">
        <v>36</v>
      </c>
      <c r="M200" s="17">
        <v>24</v>
      </c>
      <c r="N200" s="17">
        <v>23</v>
      </c>
      <c r="O200" s="3">
        <f t="shared" ref="O200:O201" si="45">SUM(C200:N200)</f>
        <v>301</v>
      </c>
      <c r="Q200" s="42"/>
    </row>
    <row r="201" spans="1:17" x14ac:dyDescent="0.25">
      <c r="A201" s="37"/>
      <c r="B201" s="23" t="s">
        <v>3</v>
      </c>
      <c r="C201" s="24">
        <v>169</v>
      </c>
      <c r="D201" s="24">
        <v>124</v>
      </c>
      <c r="E201" s="24">
        <v>513</v>
      </c>
      <c r="F201" s="24">
        <v>254</v>
      </c>
      <c r="G201" s="24">
        <v>164</v>
      </c>
      <c r="H201" s="24">
        <v>165</v>
      </c>
      <c r="I201" s="24">
        <v>160</v>
      </c>
      <c r="J201" s="24">
        <v>190</v>
      </c>
      <c r="K201" s="24">
        <v>74</v>
      </c>
      <c r="L201" s="24">
        <v>64</v>
      </c>
      <c r="M201" s="24">
        <v>58</v>
      </c>
      <c r="N201" s="24">
        <v>41</v>
      </c>
      <c r="O201" s="25">
        <f t="shared" si="45"/>
        <v>1976</v>
      </c>
      <c r="Q201" s="42"/>
    </row>
    <row r="202" spans="1:17" x14ac:dyDescent="0.25">
      <c r="A202" s="35" t="s">
        <v>99</v>
      </c>
      <c r="B202" s="20" t="s">
        <v>2</v>
      </c>
      <c r="C202" s="21">
        <v>55</v>
      </c>
      <c r="D202" s="21">
        <v>57</v>
      </c>
      <c r="E202" s="21">
        <v>0</v>
      </c>
      <c r="F202" s="21">
        <v>62</v>
      </c>
      <c r="G202" s="21">
        <v>37</v>
      </c>
      <c r="H202" s="21">
        <v>26</v>
      </c>
      <c r="I202" s="21">
        <v>21</v>
      </c>
      <c r="J202" s="21">
        <v>24</v>
      </c>
      <c r="K202" s="21">
        <v>54</v>
      </c>
      <c r="L202" s="21">
        <v>25</v>
      </c>
      <c r="M202" s="32"/>
      <c r="N202" s="32"/>
      <c r="O202" s="22">
        <f>SUM(C202:N202)</f>
        <v>361</v>
      </c>
      <c r="Q202" s="41"/>
    </row>
    <row r="203" spans="1:17" x14ac:dyDescent="0.25">
      <c r="A203" s="36"/>
      <c r="B203" s="19" t="s">
        <v>1</v>
      </c>
      <c r="C203" s="17">
        <v>11</v>
      </c>
      <c r="D203" s="17">
        <v>9</v>
      </c>
      <c r="E203" s="17">
        <v>14</v>
      </c>
      <c r="F203" s="17">
        <v>38</v>
      </c>
      <c r="G203" s="17">
        <v>13</v>
      </c>
      <c r="H203" s="17">
        <v>16</v>
      </c>
      <c r="I203" s="17">
        <v>6</v>
      </c>
      <c r="J203" s="17">
        <v>31</v>
      </c>
      <c r="K203" s="17">
        <v>9</v>
      </c>
      <c r="L203" s="17">
        <v>44</v>
      </c>
      <c r="M203" s="17">
        <v>16</v>
      </c>
      <c r="N203" s="17">
        <v>8</v>
      </c>
      <c r="O203" s="3">
        <f t="shared" ref="O203:O225" si="46">SUM(C203:N203)</f>
        <v>215</v>
      </c>
      <c r="Q203" s="42"/>
    </row>
    <row r="204" spans="1:17" x14ac:dyDescent="0.25">
      <c r="A204" s="37"/>
      <c r="B204" s="23" t="s">
        <v>3</v>
      </c>
      <c r="C204" s="24">
        <v>383</v>
      </c>
      <c r="D204" s="24">
        <v>151</v>
      </c>
      <c r="E204" s="24">
        <v>216</v>
      </c>
      <c r="F204" s="24">
        <v>137</v>
      </c>
      <c r="G204" s="24">
        <v>228</v>
      </c>
      <c r="H204" s="24">
        <v>339</v>
      </c>
      <c r="I204" s="24">
        <v>369</v>
      </c>
      <c r="J204" s="24">
        <v>175</v>
      </c>
      <c r="K204" s="24">
        <v>106</v>
      </c>
      <c r="L204" s="24">
        <v>5</v>
      </c>
      <c r="M204" s="24">
        <v>12</v>
      </c>
      <c r="N204" s="24">
        <v>1</v>
      </c>
      <c r="O204" s="25">
        <f t="shared" si="46"/>
        <v>2122</v>
      </c>
      <c r="Q204" s="42"/>
    </row>
    <row r="205" spans="1:17" x14ac:dyDescent="0.25">
      <c r="A205" s="35" t="s">
        <v>100</v>
      </c>
      <c r="B205" s="20" t="s">
        <v>2</v>
      </c>
      <c r="C205" s="21">
        <v>39</v>
      </c>
      <c r="D205" s="21">
        <v>59</v>
      </c>
      <c r="E205" s="21">
        <v>69</v>
      </c>
      <c r="F205" s="21">
        <v>43</v>
      </c>
      <c r="G205" s="21">
        <v>41</v>
      </c>
      <c r="H205" s="21">
        <v>35</v>
      </c>
      <c r="I205" s="21">
        <v>47</v>
      </c>
      <c r="J205" s="21">
        <v>31</v>
      </c>
      <c r="K205" s="21">
        <v>46</v>
      </c>
      <c r="L205" s="21">
        <v>33</v>
      </c>
      <c r="M205" s="32"/>
      <c r="N205" s="32"/>
      <c r="O205" s="22">
        <f>SUM(C205:N205)</f>
        <v>443</v>
      </c>
      <c r="Q205" s="41"/>
    </row>
    <row r="206" spans="1:17" x14ac:dyDescent="0.25">
      <c r="A206" s="36"/>
      <c r="B206" s="19" t="s">
        <v>1</v>
      </c>
      <c r="C206" s="17">
        <v>127</v>
      </c>
      <c r="D206" s="17">
        <v>147</v>
      </c>
      <c r="E206" s="17">
        <v>225</v>
      </c>
      <c r="F206" s="17">
        <v>228</v>
      </c>
      <c r="G206" s="17">
        <v>133</v>
      </c>
      <c r="H206" s="17">
        <v>69</v>
      </c>
      <c r="I206" s="17">
        <v>52</v>
      </c>
      <c r="J206" s="17">
        <v>43</v>
      </c>
      <c r="K206" s="17">
        <v>58</v>
      </c>
      <c r="L206" s="17">
        <v>62</v>
      </c>
      <c r="M206" s="17">
        <v>78</v>
      </c>
      <c r="N206" s="17">
        <v>54</v>
      </c>
      <c r="O206" s="3">
        <f t="shared" si="46"/>
        <v>1276</v>
      </c>
      <c r="Q206" s="42"/>
    </row>
    <row r="207" spans="1:17" x14ac:dyDescent="0.25">
      <c r="A207" s="37"/>
      <c r="B207" s="23" t="s">
        <v>3</v>
      </c>
      <c r="C207" s="24">
        <v>503</v>
      </c>
      <c r="D207" s="24">
        <v>214</v>
      </c>
      <c r="E207" s="24">
        <v>472</v>
      </c>
      <c r="F207" s="24">
        <v>668</v>
      </c>
      <c r="G207" s="24">
        <v>442</v>
      </c>
      <c r="H207" s="24">
        <v>345</v>
      </c>
      <c r="I207" s="24">
        <v>255</v>
      </c>
      <c r="J207" s="24">
        <v>350</v>
      </c>
      <c r="K207" s="24">
        <v>387</v>
      </c>
      <c r="L207" s="24">
        <v>270</v>
      </c>
      <c r="M207" s="24">
        <v>296</v>
      </c>
      <c r="N207" s="24">
        <v>259</v>
      </c>
      <c r="O207" s="25">
        <f t="shared" si="46"/>
        <v>4461</v>
      </c>
      <c r="Q207" s="42"/>
    </row>
    <row r="208" spans="1:17" x14ac:dyDescent="0.25">
      <c r="A208" s="35" t="s">
        <v>101</v>
      </c>
      <c r="B208" s="20" t="s">
        <v>2</v>
      </c>
      <c r="C208" s="21">
        <v>99</v>
      </c>
      <c r="D208" s="21">
        <v>90</v>
      </c>
      <c r="E208" s="21">
        <v>114</v>
      </c>
      <c r="F208" s="21">
        <v>116</v>
      </c>
      <c r="G208" s="21">
        <v>80</v>
      </c>
      <c r="H208" s="21">
        <v>111</v>
      </c>
      <c r="I208" s="21">
        <v>173</v>
      </c>
      <c r="J208" s="21">
        <v>74</v>
      </c>
      <c r="K208" s="21">
        <v>116</v>
      </c>
      <c r="L208" s="21">
        <v>44</v>
      </c>
      <c r="M208" s="32"/>
      <c r="N208" s="32"/>
      <c r="O208" s="22">
        <f>SUM(C208:N208)</f>
        <v>1017</v>
      </c>
      <c r="Q208" s="41"/>
    </row>
    <row r="209" spans="1:17" x14ac:dyDescent="0.25">
      <c r="A209" s="36"/>
      <c r="B209" s="19" t="s">
        <v>1</v>
      </c>
      <c r="C209" s="17">
        <v>83</v>
      </c>
      <c r="D209" s="17">
        <v>141</v>
      </c>
      <c r="E209" s="17">
        <v>151</v>
      </c>
      <c r="F209" s="17">
        <v>105</v>
      </c>
      <c r="G209" s="17">
        <v>123</v>
      </c>
      <c r="H209" s="17">
        <v>58</v>
      </c>
      <c r="I209" s="17">
        <v>118</v>
      </c>
      <c r="J209" s="17">
        <v>92</v>
      </c>
      <c r="K209" s="17">
        <v>164</v>
      </c>
      <c r="L209" s="17">
        <v>162</v>
      </c>
      <c r="M209" s="17">
        <v>171</v>
      </c>
      <c r="N209" s="17">
        <v>115</v>
      </c>
      <c r="O209" s="3">
        <f t="shared" si="46"/>
        <v>1483</v>
      </c>
      <c r="Q209" s="42"/>
    </row>
    <row r="210" spans="1:17" x14ac:dyDescent="0.25">
      <c r="A210" s="37"/>
      <c r="B210" s="23" t="s">
        <v>3</v>
      </c>
      <c r="C210" s="24">
        <v>347</v>
      </c>
      <c r="D210" s="24">
        <v>188</v>
      </c>
      <c r="E210" s="24">
        <v>360</v>
      </c>
      <c r="F210" s="24">
        <v>667</v>
      </c>
      <c r="G210" s="24">
        <v>405</v>
      </c>
      <c r="H210" s="24">
        <v>492</v>
      </c>
      <c r="I210" s="24">
        <v>611</v>
      </c>
      <c r="J210" s="24">
        <v>514</v>
      </c>
      <c r="K210" s="24">
        <v>506</v>
      </c>
      <c r="L210" s="24">
        <v>339</v>
      </c>
      <c r="M210" s="24">
        <v>293</v>
      </c>
      <c r="N210" s="24">
        <v>174</v>
      </c>
      <c r="O210" s="25">
        <f t="shared" si="46"/>
        <v>4896</v>
      </c>
      <c r="Q210" s="42"/>
    </row>
    <row r="211" spans="1:17" x14ac:dyDescent="0.25">
      <c r="A211" s="35" t="s">
        <v>102</v>
      </c>
      <c r="B211" s="20" t="s">
        <v>2</v>
      </c>
      <c r="C211" s="21">
        <v>139</v>
      </c>
      <c r="D211" s="21">
        <v>48</v>
      </c>
      <c r="E211" s="21">
        <v>0</v>
      </c>
      <c r="F211" s="21">
        <v>40</v>
      </c>
      <c r="G211" s="21">
        <v>40</v>
      </c>
      <c r="H211" s="21">
        <v>49</v>
      </c>
      <c r="I211" s="21">
        <v>71</v>
      </c>
      <c r="J211" s="21">
        <v>85</v>
      </c>
      <c r="K211" s="21">
        <v>89</v>
      </c>
      <c r="L211" s="21">
        <v>82</v>
      </c>
      <c r="M211" s="32"/>
      <c r="N211" s="32"/>
      <c r="O211" s="22">
        <f>SUM(C211:N211)</f>
        <v>643</v>
      </c>
      <c r="Q211" s="41"/>
    </row>
    <row r="212" spans="1:17" x14ac:dyDescent="0.25">
      <c r="A212" s="36"/>
      <c r="B212" s="19" t="s">
        <v>1</v>
      </c>
      <c r="C212" s="17">
        <v>43</v>
      </c>
      <c r="D212" s="17">
        <v>55</v>
      </c>
      <c r="E212" s="17">
        <v>50</v>
      </c>
      <c r="F212" s="17">
        <v>18</v>
      </c>
      <c r="G212" s="17">
        <v>32</v>
      </c>
      <c r="H212" s="17">
        <v>47</v>
      </c>
      <c r="I212" s="17">
        <v>26</v>
      </c>
      <c r="J212" s="17">
        <v>6</v>
      </c>
      <c r="K212" s="17">
        <v>6</v>
      </c>
      <c r="L212" s="17">
        <v>6</v>
      </c>
      <c r="M212" s="17">
        <v>7</v>
      </c>
      <c r="N212" s="17">
        <v>6</v>
      </c>
      <c r="O212" s="3">
        <f t="shared" si="46"/>
        <v>302</v>
      </c>
      <c r="Q212" s="42"/>
    </row>
    <row r="213" spans="1:17" x14ac:dyDescent="0.25">
      <c r="A213" s="37"/>
      <c r="B213" s="23" t="s">
        <v>3</v>
      </c>
      <c r="C213" s="24">
        <v>342</v>
      </c>
      <c r="D213" s="24">
        <v>167</v>
      </c>
      <c r="E213" s="24">
        <v>196</v>
      </c>
      <c r="F213" s="24">
        <v>403</v>
      </c>
      <c r="G213" s="24">
        <v>391</v>
      </c>
      <c r="H213" s="24">
        <v>361</v>
      </c>
      <c r="I213" s="24">
        <v>219</v>
      </c>
      <c r="J213" s="24">
        <v>193</v>
      </c>
      <c r="K213" s="24">
        <v>52</v>
      </c>
      <c r="L213" s="24">
        <v>15</v>
      </c>
      <c r="M213" s="24">
        <v>44</v>
      </c>
      <c r="N213" s="24">
        <v>13</v>
      </c>
      <c r="O213" s="25">
        <f t="shared" si="46"/>
        <v>2396</v>
      </c>
      <c r="Q213" s="42"/>
    </row>
    <row r="214" spans="1:17" x14ac:dyDescent="0.25">
      <c r="A214" s="35" t="s">
        <v>103</v>
      </c>
      <c r="B214" s="20" t="s">
        <v>2</v>
      </c>
      <c r="C214" s="21">
        <v>66</v>
      </c>
      <c r="D214" s="21">
        <v>101</v>
      </c>
      <c r="E214" s="21">
        <v>66</v>
      </c>
      <c r="F214" s="21">
        <v>57</v>
      </c>
      <c r="G214" s="21">
        <v>43</v>
      </c>
      <c r="H214" s="21">
        <v>60</v>
      </c>
      <c r="I214" s="21">
        <v>24</v>
      </c>
      <c r="J214" s="21">
        <v>26</v>
      </c>
      <c r="K214" s="21">
        <v>67</v>
      </c>
      <c r="L214" s="21">
        <v>48</v>
      </c>
      <c r="M214" s="32"/>
      <c r="N214" s="32"/>
      <c r="O214" s="22">
        <f>SUM(C214:N214)</f>
        <v>558</v>
      </c>
      <c r="Q214" s="41"/>
    </row>
    <row r="215" spans="1:17" x14ac:dyDescent="0.25">
      <c r="A215" s="36"/>
      <c r="B215" s="19" t="s">
        <v>1</v>
      </c>
      <c r="C215" s="17">
        <v>8</v>
      </c>
      <c r="D215" s="17">
        <v>0</v>
      </c>
      <c r="E215" s="17">
        <v>4</v>
      </c>
      <c r="F215" s="17">
        <v>3</v>
      </c>
      <c r="G215" s="17">
        <v>2</v>
      </c>
      <c r="H215" s="17">
        <v>11</v>
      </c>
      <c r="I215" s="17">
        <v>29</v>
      </c>
      <c r="J215" s="17">
        <v>2</v>
      </c>
      <c r="K215" s="17">
        <v>6</v>
      </c>
      <c r="L215" s="17">
        <v>10</v>
      </c>
      <c r="M215" s="17">
        <v>1</v>
      </c>
      <c r="N215" s="17">
        <v>11</v>
      </c>
      <c r="O215" s="3">
        <f t="shared" si="46"/>
        <v>87</v>
      </c>
      <c r="Q215" s="42"/>
    </row>
    <row r="216" spans="1:17" x14ac:dyDescent="0.25">
      <c r="A216" s="37"/>
      <c r="B216" s="23" t="s">
        <v>3</v>
      </c>
      <c r="C216" s="24">
        <v>143</v>
      </c>
      <c r="D216" s="24">
        <v>64</v>
      </c>
      <c r="E216" s="24">
        <v>94</v>
      </c>
      <c r="F216" s="24">
        <v>100</v>
      </c>
      <c r="G216" s="24">
        <v>108</v>
      </c>
      <c r="H216" s="24">
        <v>170</v>
      </c>
      <c r="I216" s="24">
        <v>53</v>
      </c>
      <c r="J216" s="24">
        <v>89</v>
      </c>
      <c r="K216" s="24">
        <v>23</v>
      </c>
      <c r="L216" s="24">
        <v>13</v>
      </c>
      <c r="M216" s="24">
        <v>9</v>
      </c>
      <c r="N216" s="24">
        <v>7</v>
      </c>
      <c r="O216" s="25">
        <f t="shared" si="46"/>
        <v>873</v>
      </c>
      <c r="Q216" s="42"/>
    </row>
    <row r="217" spans="1:17" x14ac:dyDescent="0.25">
      <c r="A217" s="35" t="s">
        <v>104</v>
      </c>
      <c r="B217" s="20" t="s">
        <v>2</v>
      </c>
      <c r="C217" s="21">
        <v>62</v>
      </c>
      <c r="D217" s="21">
        <v>60</v>
      </c>
      <c r="E217" s="21">
        <v>74</v>
      </c>
      <c r="F217" s="21">
        <v>85</v>
      </c>
      <c r="G217" s="21">
        <v>137</v>
      </c>
      <c r="H217" s="21">
        <v>202</v>
      </c>
      <c r="I217" s="21">
        <v>269</v>
      </c>
      <c r="J217" s="21">
        <v>181</v>
      </c>
      <c r="K217" s="21">
        <v>187</v>
      </c>
      <c r="L217" s="21">
        <v>74</v>
      </c>
      <c r="M217" s="32"/>
      <c r="N217" s="32"/>
      <c r="O217" s="22">
        <f>SUM(C217:N217)</f>
        <v>1331</v>
      </c>
      <c r="Q217" s="41"/>
    </row>
    <row r="218" spans="1:17" x14ac:dyDescent="0.25">
      <c r="A218" s="36"/>
      <c r="B218" s="19" t="s">
        <v>1</v>
      </c>
      <c r="C218" s="17">
        <v>33</v>
      </c>
      <c r="D218" s="17">
        <v>20</v>
      </c>
      <c r="E218" s="17">
        <v>30</v>
      </c>
      <c r="F218" s="17">
        <v>52</v>
      </c>
      <c r="G218" s="17">
        <v>22</v>
      </c>
      <c r="H218" s="17">
        <v>32</v>
      </c>
      <c r="I218" s="17">
        <v>26</v>
      </c>
      <c r="J218" s="17">
        <v>27</v>
      </c>
      <c r="K218" s="17">
        <v>44</v>
      </c>
      <c r="L218" s="17">
        <v>67</v>
      </c>
      <c r="M218" s="17">
        <v>60</v>
      </c>
      <c r="N218" s="17">
        <v>47</v>
      </c>
      <c r="O218" s="3">
        <f t="shared" si="46"/>
        <v>460</v>
      </c>
      <c r="Q218" s="42"/>
    </row>
    <row r="219" spans="1:17" x14ac:dyDescent="0.25">
      <c r="A219" s="37"/>
      <c r="B219" s="23" t="s">
        <v>3</v>
      </c>
      <c r="C219" s="24">
        <v>258</v>
      </c>
      <c r="D219" s="24">
        <v>89</v>
      </c>
      <c r="E219" s="24">
        <v>81</v>
      </c>
      <c r="F219" s="24">
        <v>159</v>
      </c>
      <c r="G219" s="24">
        <v>112</v>
      </c>
      <c r="H219" s="24">
        <v>128</v>
      </c>
      <c r="I219" s="24">
        <v>165</v>
      </c>
      <c r="J219" s="24">
        <v>80</v>
      </c>
      <c r="K219" s="24">
        <v>62</v>
      </c>
      <c r="L219" s="24">
        <v>8</v>
      </c>
      <c r="M219" s="24">
        <v>22</v>
      </c>
      <c r="N219" s="24">
        <v>15</v>
      </c>
      <c r="O219" s="25">
        <f t="shared" si="46"/>
        <v>1179</v>
      </c>
      <c r="Q219" s="42"/>
    </row>
    <row r="220" spans="1:17" x14ac:dyDescent="0.25">
      <c r="A220" s="35" t="s">
        <v>105</v>
      </c>
      <c r="B220" s="20" t="s">
        <v>2</v>
      </c>
      <c r="C220" s="21">
        <v>37</v>
      </c>
      <c r="D220" s="21">
        <v>30</v>
      </c>
      <c r="E220" s="21">
        <v>0</v>
      </c>
      <c r="F220" s="21">
        <v>51</v>
      </c>
      <c r="G220" s="21">
        <v>44</v>
      </c>
      <c r="H220" s="21">
        <v>45</v>
      </c>
      <c r="I220" s="21">
        <v>36</v>
      </c>
      <c r="J220" s="21">
        <v>51</v>
      </c>
      <c r="K220" s="21">
        <v>56</v>
      </c>
      <c r="L220" s="21">
        <v>21</v>
      </c>
      <c r="M220" s="32"/>
      <c r="N220" s="32"/>
      <c r="O220" s="22">
        <f>SUM(C220:N220)</f>
        <v>371</v>
      </c>
      <c r="Q220" s="41"/>
    </row>
    <row r="221" spans="1:17" x14ac:dyDescent="0.25">
      <c r="A221" s="36"/>
      <c r="B221" s="19" t="s">
        <v>1</v>
      </c>
      <c r="C221" s="17">
        <v>55</v>
      </c>
      <c r="D221" s="17">
        <v>58</v>
      </c>
      <c r="E221" s="17">
        <v>93</v>
      </c>
      <c r="F221" s="17">
        <v>123</v>
      </c>
      <c r="G221" s="17">
        <v>125</v>
      </c>
      <c r="H221" s="17">
        <v>60</v>
      </c>
      <c r="I221" s="17">
        <v>97</v>
      </c>
      <c r="J221" s="17">
        <v>26</v>
      </c>
      <c r="K221" s="17">
        <v>53</v>
      </c>
      <c r="L221" s="17">
        <v>135</v>
      </c>
      <c r="M221" s="17">
        <v>70</v>
      </c>
      <c r="N221" s="17">
        <v>53</v>
      </c>
      <c r="O221" s="3">
        <f t="shared" si="46"/>
        <v>948</v>
      </c>
      <c r="Q221" s="42"/>
    </row>
    <row r="222" spans="1:17" x14ac:dyDescent="0.25">
      <c r="A222" s="37"/>
      <c r="B222" s="23" t="s">
        <v>3</v>
      </c>
      <c r="C222" s="24">
        <v>1400</v>
      </c>
      <c r="D222" s="24">
        <v>193</v>
      </c>
      <c r="E222" s="24">
        <v>406</v>
      </c>
      <c r="F222" s="24">
        <v>454</v>
      </c>
      <c r="G222" s="24">
        <v>685</v>
      </c>
      <c r="H222" s="24">
        <v>512</v>
      </c>
      <c r="I222" s="24">
        <v>384</v>
      </c>
      <c r="J222" s="24">
        <v>317</v>
      </c>
      <c r="K222" s="24">
        <v>398</v>
      </c>
      <c r="L222" s="24">
        <v>402</v>
      </c>
      <c r="M222" s="24">
        <v>400</v>
      </c>
      <c r="N222" s="24">
        <v>324</v>
      </c>
      <c r="O222" s="25">
        <f t="shared" si="46"/>
        <v>5875</v>
      </c>
      <c r="Q222" s="42"/>
    </row>
    <row r="223" spans="1:17" x14ac:dyDescent="0.25">
      <c r="A223" s="35" t="s">
        <v>106</v>
      </c>
      <c r="B223" s="20" t="s">
        <v>2</v>
      </c>
      <c r="C223" s="21">
        <v>136</v>
      </c>
      <c r="D223" s="21">
        <v>96</v>
      </c>
      <c r="E223" s="21">
        <v>0</v>
      </c>
      <c r="F223" s="21">
        <v>145</v>
      </c>
      <c r="G223" s="21">
        <v>144</v>
      </c>
      <c r="H223" s="21">
        <v>136</v>
      </c>
      <c r="I223" s="21">
        <v>144</v>
      </c>
      <c r="J223" s="21">
        <v>121</v>
      </c>
      <c r="K223" s="21">
        <v>129</v>
      </c>
      <c r="L223" s="21">
        <v>88</v>
      </c>
      <c r="M223" s="32"/>
      <c r="N223" s="32"/>
      <c r="O223" s="22">
        <f>SUM(C223:N223)</f>
        <v>1139</v>
      </c>
      <c r="Q223" s="41"/>
    </row>
    <row r="224" spans="1:17" x14ac:dyDescent="0.25">
      <c r="A224" s="36"/>
      <c r="B224" s="19" t="s">
        <v>1</v>
      </c>
      <c r="C224" s="17">
        <v>64</v>
      </c>
      <c r="D224" s="17">
        <v>71</v>
      </c>
      <c r="E224" s="17">
        <v>102</v>
      </c>
      <c r="F224" s="17">
        <v>72</v>
      </c>
      <c r="G224" s="17">
        <v>81</v>
      </c>
      <c r="H224" s="17">
        <v>30</v>
      </c>
      <c r="I224" s="17">
        <v>37</v>
      </c>
      <c r="J224" s="17">
        <v>41</v>
      </c>
      <c r="K224" s="17">
        <v>40</v>
      </c>
      <c r="L224" s="17">
        <v>18</v>
      </c>
      <c r="M224" s="17">
        <v>37</v>
      </c>
      <c r="N224" s="17">
        <v>21</v>
      </c>
      <c r="O224" s="3">
        <f t="shared" si="46"/>
        <v>614</v>
      </c>
      <c r="Q224" s="42"/>
    </row>
    <row r="225" spans="1:17" x14ac:dyDescent="0.25">
      <c r="A225" s="37"/>
      <c r="B225" s="23" t="s">
        <v>3</v>
      </c>
      <c r="C225" s="24">
        <v>234</v>
      </c>
      <c r="D225" s="24">
        <v>100</v>
      </c>
      <c r="E225" s="24">
        <v>288</v>
      </c>
      <c r="F225" s="24">
        <v>467</v>
      </c>
      <c r="G225" s="24">
        <v>317</v>
      </c>
      <c r="H225" s="24">
        <v>271</v>
      </c>
      <c r="I225" s="24">
        <v>168</v>
      </c>
      <c r="J225" s="24">
        <v>306</v>
      </c>
      <c r="K225" s="24">
        <v>89</v>
      </c>
      <c r="L225" s="24">
        <v>20</v>
      </c>
      <c r="M225" s="24">
        <v>23</v>
      </c>
      <c r="N225" s="24">
        <v>17</v>
      </c>
      <c r="O225" s="25">
        <f t="shared" si="46"/>
        <v>2300</v>
      </c>
      <c r="Q225" s="42"/>
    </row>
    <row r="226" spans="1:17" x14ac:dyDescent="0.25">
      <c r="A226" s="35" t="s">
        <v>107</v>
      </c>
      <c r="B226" s="20" t="s">
        <v>2</v>
      </c>
      <c r="C226" s="21">
        <v>197</v>
      </c>
      <c r="D226" s="21">
        <v>190</v>
      </c>
      <c r="E226" s="21">
        <v>0</v>
      </c>
      <c r="F226" s="21">
        <v>140</v>
      </c>
      <c r="G226" s="21">
        <v>193</v>
      </c>
      <c r="H226" s="21">
        <v>181</v>
      </c>
      <c r="I226" s="21">
        <v>152</v>
      </c>
      <c r="J226" s="21">
        <v>146</v>
      </c>
      <c r="K226" s="21">
        <v>197</v>
      </c>
      <c r="L226" s="21">
        <v>113</v>
      </c>
      <c r="M226" s="32"/>
      <c r="N226" s="32"/>
      <c r="O226" s="22">
        <f>SUM(C226:N226)</f>
        <v>1509</v>
      </c>
      <c r="Q226" s="41"/>
    </row>
    <row r="227" spans="1:17" x14ac:dyDescent="0.25">
      <c r="A227" s="36"/>
      <c r="B227" s="19" t="s">
        <v>1</v>
      </c>
      <c r="C227" s="17">
        <v>85</v>
      </c>
      <c r="D227" s="17">
        <v>48</v>
      </c>
      <c r="E227" s="17">
        <v>138</v>
      </c>
      <c r="F227" s="17">
        <v>78</v>
      </c>
      <c r="G227" s="17">
        <v>98</v>
      </c>
      <c r="H227" s="17">
        <v>89</v>
      </c>
      <c r="I227" s="17">
        <v>91</v>
      </c>
      <c r="J227" s="17">
        <v>57</v>
      </c>
      <c r="K227" s="17">
        <v>90</v>
      </c>
      <c r="L227" s="17">
        <v>66</v>
      </c>
      <c r="M227" s="17">
        <v>107</v>
      </c>
      <c r="N227" s="17">
        <v>49</v>
      </c>
      <c r="O227" s="3">
        <f t="shared" ref="O227:O228" si="47">SUM(C227:N227)</f>
        <v>996</v>
      </c>
      <c r="Q227" s="42"/>
    </row>
    <row r="228" spans="1:17" x14ac:dyDescent="0.25">
      <c r="A228" s="37"/>
      <c r="B228" s="23" t="s">
        <v>3</v>
      </c>
      <c r="C228" s="24">
        <v>272</v>
      </c>
      <c r="D228" s="24">
        <v>132</v>
      </c>
      <c r="E228" s="24">
        <v>150</v>
      </c>
      <c r="F228" s="24">
        <v>206</v>
      </c>
      <c r="G228" s="24">
        <v>236</v>
      </c>
      <c r="H228" s="24">
        <v>310</v>
      </c>
      <c r="I228" s="24">
        <v>157</v>
      </c>
      <c r="J228" s="24">
        <v>173</v>
      </c>
      <c r="K228" s="24">
        <v>65</v>
      </c>
      <c r="L228" s="24">
        <v>27</v>
      </c>
      <c r="M228" s="24">
        <v>35</v>
      </c>
      <c r="N228" s="24">
        <v>23</v>
      </c>
      <c r="O228" s="25">
        <f t="shared" si="47"/>
        <v>1786</v>
      </c>
      <c r="Q228" s="42"/>
    </row>
    <row r="229" spans="1:17" x14ac:dyDescent="0.25">
      <c r="A229" s="35" t="s">
        <v>108</v>
      </c>
      <c r="B229" s="20" t="s">
        <v>2</v>
      </c>
      <c r="C229" s="21">
        <v>77</v>
      </c>
      <c r="D229" s="21">
        <v>107</v>
      </c>
      <c r="E229" s="21">
        <v>0</v>
      </c>
      <c r="F229" s="21">
        <v>139</v>
      </c>
      <c r="G229" s="21">
        <v>163</v>
      </c>
      <c r="H229" s="21">
        <v>147</v>
      </c>
      <c r="I229" s="21">
        <v>126</v>
      </c>
      <c r="J229" s="21">
        <v>167</v>
      </c>
      <c r="K229" s="21">
        <v>188</v>
      </c>
      <c r="L229" s="21">
        <v>84</v>
      </c>
      <c r="M229" s="32"/>
      <c r="N229" s="32"/>
      <c r="O229" s="22">
        <f>SUM(C229:N229)</f>
        <v>1198</v>
      </c>
      <c r="Q229" s="41"/>
    </row>
    <row r="230" spans="1:17" x14ac:dyDescent="0.25">
      <c r="A230" s="36"/>
      <c r="B230" s="19" t="s">
        <v>1</v>
      </c>
      <c r="C230" s="17">
        <v>99</v>
      </c>
      <c r="D230" s="17">
        <v>93</v>
      </c>
      <c r="E230" s="17">
        <v>151</v>
      </c>
      <c r="F230" s="17">
        <v>153</v>
      </c>
      <c r="G230" s="17">
        <v>112</v>
      </c>
      <c r="H230" s="17">
        <v>46</v>
      </c>
      <c r="I230" s="17">
        <v>129</v>
      </c>
      <c r="J230" s="17">
        <v>42</v>
      </c>
      <c r="K230" s="17">
        <v>56</v>
      </c>
      <c r="L230" s="17">
        <v>62</v>
      </c>
      <c r="M230" s="17">
        <v>44</v>
      </c>
      <c r="N230" s="17">
        <v>46</v>
      </c>
      <c r="O230" s="3">
        <f t="shared" ref="O230:O231" si="48">SUM(C230:N230)</f>
        <v>1033</v>
      </c>
      <c r="Q230" s="42"/>
    </row>
    <row r="231" spans="1:17" x14ac:dyDescent="0.25">
      <c r="A231" s="37"/>
      <c r="B231" s="23" t="s">
        <v>3</v>
      </c>
      <c r="C231" s="24">
        <v>582</v>
      </c>
      <c r="D231" s="24">
        <v>478</v>
      </c>
      <c r="E231" s="24">
        <v>845</v>
      </c>
      <c r="F231" s="24">
        <v>1882</v>
      </c>
      <c r="G231" s="24">
        <v>984</v>
      </c>
      <c r="H231" s="24">
        <v>1037</v>
      </c>
      <c r="I231" s="24">
        <v>1498</v>
      </c>
      <c r="J231" s="24">
        <v>4298</v>
      </c>
      <c r="K231" s="24">
        <v>2119</v>
      </c>
      <c r="L231" s="24">
        <v>811</v>
      </c>
      <c r="M231" s="24">
        <v>1403</v>
      </c>
      <c r="N231" s="24">
        <v>292</v>
      </c>
      <c r="O231" s="25">
        <f t="shared" si="48"/>
        <v>16229</v>
      </c>
      <c r="Q231" s="42"/>
    </row>
    <row r="232" spans="1:17" x14ac:dyDescent="0.25">
      <c r="A232" s="35" t="s">
        <v>109</v>
      </c>
      <c r="B232" s="20" t="s">
        <v>2</v>
      </c>
      <c r="C232" s="21">
        <v>68</v>
      </c>
      <c r="D232" s="21">
        <v>119</v>
      </c>
      <c r="E232" s="21">
        <v>93</v>
      </c>
      <c r="F232" s="21">
        <v>88</v>
      </c>
      <c r="G232" s="21">
        <v>89</v>
      </c>
      <c r="H232" s="21">
        <v>99</v>
      </c>
      <c r="I232" s="21">
        <v>63</v>
      </c>
      <c r="J232" s="21">
        <v>152</v>
      </c>
      <c r="K232" s="21">
        <v>138</v>
      </c>
      <c r="L232" s="21">
        <v>74</v>
      </c>
      <c r="M232" s="32"/>
      <c r="N232" s="32"/>
      <c r="O232" s="22">
        <f>SUM(C232:N232)</f>
        <v>983</v>
      </c>
      <c r="Q232" s="41"/>
    </row>
    <row r="233" spans="1:17" x14ac:dyDescent="0.25">
      <c r="A233" s="36"/>
      <c r="B233" s="19" t="s">
        <v>1</v>
      </c>
      <c r="C233" s="17">
        <v>79</v>
      </c>
      <c r="D233" s="17">
        <v>84</v>
      </c>
      <c r="E233" s="17">
        <v>80</v>
      </c>
      <c r="F233" s="17">
        <v>101</v>
      </c>
      <c r="G233" s="17">
        <v>73</v>
      </c>
      <c r="H233" s="17">
        <v>91</v>
      </c>
      <c r="I233" s="17">
        <v>191</v>
      </c>
      <c r="J233" s="17">
        <v>138</v>
      </c>
      <c r="K233" s="17">
        <v>151</v>
      </c>
      <c r="L233" s="17">
        <v>85</v>
      </c>
      <c r="M233" s="17">
        <v>85</v>
      </c>
      <c r="N233" s="17">
        <v>84</v>
      </c>
      <c r="O233" s="3">
        <f t="shared" ref="O233:O234" si="49">SUM(C233:N233)</f>
        <v>1242</v>
      </c>
      <c r="Q233" s="42"/>
    </row>
    <row r="234" spans="1:17" x14ac:dyDescent="0.25">
      <c r="A234" s="37"/>
      <c r="B234" s="23" t="s">
        <v>3</v>
      </c>
      <c r="C234" s="24">
        <v>607</v>
      </c>
      <c r="D234" s="24">
        <v>211</v>
      </c>
      <c r="E234" s="24">
        <v>366</v>
      </c>
      <c r="F234" s="24">
        <v>553</v>
      </c>
      <c r="G234" s="24">
        <v>1095</v>
      </c>
      <c r="H234" s="24">
        <v>1783</v>
      </c>
      <c r="I234" s="24">
        <v>857</v>
      </c>
      <c r="J234" s="24">
        <v>1107</v>
      </c>
      <c r="K234" s="24">
        <v>923</v>
      </c>
      <c r="L234" s="24">
        <v>784</v>
      </c>
      <c r="M234" s="24">
        <v>513</v>
      </c>
      <c r="N234" s="24">
        <v>217</v>
      </c>
      <c r="O234" s="25">
        <f t="shared" si="49"/>
        <v>9016</v>
      </c>
      <c r="Q234" s="42"/>
    </row>
    <row r="235" spans="1:17" x14ac:dyDescent="0.25">
      <c r="A235" s="35" t="s">
        <v>110</v>
      </c>
      <c r="B235" s="20" t="s">
        <v>2</v>
      </c>
      <c r="C235" s="21">
        <v>94</v>
      </c>
      <c r="D235" s="21">
        <v>45</v>
      </c>
      <c r="E235" s="21">
        <v>34</v>
      </c>
      <c r="F235" s="21">
        <v>40</v>
      </c>
      <c r="G235" s="21">
        <v>28</v>
      </c>
      <c r="H235" s="21">
        <v>57</v>
      </c>
      <c r="I235" s="21">
        <v>40</v>
      </c>
      <c r="J235" s="21">
        <v>49</v>
      </c>
      <c r="K235" s="21">
        <v>30</v>
      </c>
      <c r="L235" s="21">
        <v>27</v>
      </c>
      <c r="M235" s="32"/>
      <c r="N235" s="32"/>
      <c r="O235" s="22">
        <f>SUM(C235:N235)</f>
        <v>444</v>
      </c>
      <c r="Q235" s="41"/>
    </row>
    <row r="236" spans="1:17" x14ac:dyDescent="0.25">
      <c r="A236" s="36"/>
      <c r="B236" s="19" t="s">
        <v>1</v>
      </c>
      <c r="C236" s="17">
        <v>51</v>
      </c>
      <c r="D236" s="17">
        <v>23</v>
      </c>
      <c r="E236" s="17">
        <v>13</v>
      </c>
      <c r="F236" s="17">
        <v>16</v>
      </c>
      <c r="G236" s="17">
        <v>15</v>
      </c>
      <c r="H236" s="17">
        <v>7</v>
      </c>
      <c r="I236" s="17">
        <v>53</v>
      </c>
      <c r="J236" s="17">
        <v>24</v>
      </c>
      <c r="K236" s="17">
        <v>26</v>
      </c>
      <c r="L236" s="17">
        <v>59</v>
      </c>
      <c r="M236" s="17">
        <v>53</v>
      </c>
      <c r="N236" s="17">
        <v>54</v>
      </c>
      <c r="O236" s="3">
        <f t="shared" ref="O236:O237" si="50">SUM(C236:N236)</f>
        <v>394</v>
      </c>
      <c r="Q236" s="42"/>
    </row>
    <row r="237" spans="1:17" x14ac:dyDescent="0.25">
      <c r="A237" s="37"/>
      <c r="B237" s="23" t="s">
        <v>3</v>
      </c>
      <c r="C237" s="24">
        <v>103</v>
      </c>
      <c r="D237" s="24">
        <v>50</v>
      </c>
      <c r="E237" s="24">
        <v>89</v>
      </c>
      <c r="F237" s="24">
        <v>168</v>
      </c>
      <c r="G237" s="24">
        <v>156</v>
      </c>
      <c r="H237" s="24">
        <v>102</v>
      </c>
      <c r="I237" s="24">
        <v>73</v>
      </c>
      <c r="J237" s="24">
        <v>84</v>
      </c>
      <c r="K237" s="24">
        <v>47</v>
      </c>
      <c r="L237" s="24">
        <v>63</v>
      </c>
      <c r="M237" s="24">
        <v>70</v>
      </c>
      <c r="N237" s="24">
        <v>90</v>
      </c>
      <c r="O237" s="25">
        <f t="shared" si="50"/>
        <v>1095</v>
      </c>
      <c r="Q237" s="42"/>
    </row>
    <row r="238" spans="1:17" x14ac:dyDescent="0.25">
      <c r="A238" s="35" t="s">
        <v>111</v>
      </c>
      <c r="B238" s="20" t="s">
        <v>2</v>
      </c>
      <c r="C238" s="21">
        <v>54</v>
      </c>
      <c r="D238" s="21">
        <v>49</v>
      </c>
      <c r="E238" s="21">
        <v>69</v>
      </c>
      <c r="F238" s="21">
        <v>83</v>
      </c>
      <c r="G238" s="21">
        <v>122</v>
      </c>
      <c r="H238" s="21">
        <v>152</v>
      </c>
      <c r="I238" s="21">
        <v>58</v>
      </c>
      <c r="J238" s="21">
        <v>61</v>
      </c>
      <c r="K238" s="21">
        <v>91</v>
      </c>
      <c r="L238" s="21">
        <v>54</v>
      </c>
      <c r="M238" s="32"/>
      <c r="N238" s="32"/>
      <c r="O238" s="22">
        <f>SUM(C238:N238)</f>
        <v>793</v>
      </c>
      <c r="Q238" s="41"/>
    </row>
    <row r="239" spans="1:17" x14ac:dyDescent="0.25">
      <c r="A239" s="36"/>
      <c r="B239" s="19" t="s">
        <v>1</v>
      </c>
      <c r="C239" s="17">
        <v>207</v>
      </c>
      <c r="D239" s="17">
        <v>218</v>
      </c>
      <c r="E239" s="17">
        <v>171</v>
      </c>
      <c r="F239" s="17">
        <v>182</v>
      </c>
      <c r="G239" s="17">
        <v>187</v>
      </c>
      <c r="H239" s="17">
        <v>121</v>
      </c>
      <c r="I239" s="17">
        <v>130</v>
      </c>
      <c r="J239" s="17">
        <v>106</v>
      </c>
      <c r="K239" s="17">
        <v>48</v>
      </c>
      <c r="L239" s="17">
        <v>61</v>
      </c>
      <c r="M239" s="17">
        <v>62</v>
      </c>
      <c r="N239" s="17">
        <v>64</v>
      </c>
      <c r="O239" s="3">
        <f t="shared" ref="O239:O240" si="51">SUM(C239:N239)</f>
        <v>1557</v>
      </c>
      <c r="Q239" s="42"/>
    </row>
    <row r="240" spans="1:17" x14ac:dyDescent="0.25">
      <c r="A240" s="37"/>
      <c r="B240" s="23" t="s">
        <v>3</v>
      </c>
      <c r="C240" s="24">
        <v>190</v>
      </c>
      <c r="D240" s="24">
        <v>274</v>
      </c>
      <c r="E240" s="24">
        <v>359</v>
      </c>
      <c r="F240" s="24">
        <v>657</v>
      </c>
      <c r="G240" s="24">
        <v>476</v>
      </c>
      <c r="H240" s="24">
        <v>439</v>
      </c>
      <c r="I240" s="24">
        <v>226</v>
      </c>
      <c r="J240" s="24">
        <v>298</v>
      </c>
      <c r="K240" s="24">
        <v>380</v>
      </c>
      <c r="L240" s="24">
        <v>373</v>
      </c>
      <c r="M240" s="24">
        <v>645</v>
      </c>
      <c r="N240" s="24">
        <v>395</v>
      </c>
      <c r="O240" s="25">
        <f t="shared" si="51"/>
        <v>4712</v>
      </c>
      <c r="Q240" s="42"/>
    </row>
    <row r="241" spans="1:17" x14ac:dyDescent="0.25">
      <c r="A241" s="35" t="s">
        <v>112</v>
      </c>
      <c r="B241" s="20" t="s">
        <v>2</v>
      </c>
      <c r="C241" s="21">
        <v>48</v>
      </c>
      <c r="D241" s="21">
        <v>61</v>
      </c>
      <c r="E241" s="21">
        <v>49</v>
      </c>
      <c r="F241" s="21">
        <v>82</v>
      </c>
      <c r="G241" s="21">
        <v>78</v>
      </c>
      <c r="H241" s="21">
        <v>76</v>
      </c>
      <c r="I241" s="21">
        <v>75</v>
      </c>
      <c r="J241" s="21">
        <v>85</v>
      </c>
      <c r="K241" s="21">
        <v>114</v>
      </c>
      <c r="L241" s="21">
        <v>47</v>
      </c>
      <c r="M241" s="32"/>
      <c r="N241" s="32"/>
      <c r="O241" s="22">
        <f>SUM(C241:N241)</f>
        <v>715</v>
      </c>
      <c r="Q241" s="41"/>
    </row>
    <row r="242" spans="1:17" x14ac:dyDescent="0.25">
      <c r="A242" s="36"/>
      <c r="B242" s="19" t="s">
        <v>1</v>
      </c>
      <c r="C242" s="17">
        <v>35</v>
      </c>
      <c r="D242" s="17">
        <v>41</v>
      </c>
      <c r="E242" s="17">
        <v>74</v>
      </c>
      <c r="F242" s="17">
        <v>67</v>
      </c>
      <c r="G242" s="17">
        <v>37</v>
      </c>
      <c r="H242" s="17">
        <v>43</v>
      </c>
      <c r="I242" s="17">
        <v>14</v>
      </c>
      <c r="J242" s="17">
        <v>24</v>
      </c>
      <c r="K242" s="17">
        <v>23</v>
      </c>
      <c r="L242" s="17">
        <v>58</v>
      </c>
      <c r="M242" s="17">
        <v>58</v>
      </c>
      <c r="N242" s="17">
        <v>53</v>
      </c>
      <c r="O242" s="3">
        <f t="shared" ref="O242:O243" si="52">SUM(C242:N242)</f>
        <v>527</v>
      </c>
      <c r="Q242" s="42"/>
    </row>
    <row r="243" spans="1:17" x14ac:dyDescent="0.25">
      <c r="A243" s="37"/>
      <c r="B243" s="23" t="s">
        <v>3</v>
      </c>
      <c r="C243" s="24">
        <v>237</v>
      </c>
      <c r="D243" s="24">
        <v>344</v>
      </c>
      <c r="E243" s="24">
        <v>387</v>
      </c>
      <c r="F243" s="24">
        <v>393</v>
      </c>
      <c r="G243" s="24">
        <v>482</v>
      </c>
      <c r="H243" s="24">
        <v>427</v>
      </c>
      <c r="I243" s="24">
        <v>213</v>
      </c>
      <c r="J243" s="24">
        <v>332</v>
      </c>
      <c r="K243" s="24">
        <v>175</v>
      </c>
      <c r="L243" s="24">
        <v>180</v>
      </c>
      <c r="M243" s="24">
        <v>299</v>
      </c>
      <c r="N243" s="24">
        <v>172</v>
      </c>
      <c r="O243" s="25">
        <f t="shared" si="52"/>
        <v>3641</v>
      </c>
      <c r="Q243" s="42"/>
    </row>
    <row r="244" spans="1:17" x14ac:dyDescent="0.25">
      <c r="A244" s="35" t="s">
        <v>113</v>
      </c>
      <c r="B244" s="20" t="s">
        <v>2</v>
      </c>
      <c r="C244" s="21">
        <v>41</v>
      </c>
      <c r="D244" s="21">
        <v>36</v>
      </c>
      <c r="E244" s="21">
        <v>0</v>
      </c>
      <c r="F244" s="21">
        <v>60</v>
      </c>
      <c r="G244" s="21">
        <v>46</v>
      </c>
      <c r="H244" s="21">
        <v>50</v>
      </c>
      <c r="I244" s="21">
        <v>41</v>
      </c>
      <c r="J244" s="21">
        <v>38</v>
      </c>
      <c r="K244" s="21">
        <v>60</v>
      </c>
      <c r="L244" s="21">
        <v>25</v>
      </c>
      <c r="M244" s="32"/>
      <c r="N244" s="32"/>
      <c r="O244" s="22">
        <f>SUM(C244:N244)</f>
        <v>397</v>
      </c>
      <c r="Q244" s="41"/>
    </row>
    <row r="245" spans="1:17" x14ac:dyDescent="0.25">
      <c r="A245" s="36"/>
      <c r="B245" s="19" t="s">
        <v>1</v>
      </c>
      <c r="C245" s="17">
        <v>37</v>
      </c>
      <c r="D245" s="17">
        <v>61</v>
      </c>
      <c r="E245" s="17">
        <v>59</v>
      </c>
      <c r="F245" s="17">
        <v>50</v>
      </c>
      <c r="G245" s="17">
        <v>39</v>
      </c>
      <c r="H245" s="17">
        <v>39</v>
      </c>
      <c r="I245" s="17">
        <v>61</v>
      </c>
      <c r="J245" s="17">
        <v>23</v>
      </c>
      <c r="K245" s="17">
        <v>45</v>
      </c>
      <c r="L245" s="17">
        <v>46</v>
      </c>
      <c r="M245" s="17">
        <v>59</v>
      </c>
      <c r="N245" s="17">
        <v>44</v>
      </c>
      <c r="O245" s="3">
        <f t="shared" ref="O245:O246" si="53">SUM(C245:N245)</f>
        <v>563</v>
      </c>
      <c r="Q245" s="42"/>
    </row>
    <row r="246" spans="1:17" x14ac:dyDescent="0.25">
      <c r="A246" s="37"/>
      <c r="B246" s="23" t="s">
        <v>3</v>
      </c>
      <c r="C246" s="24">
        <v>352</v>
      </c>
      <c r="D246" s="24">
        <v>174</v>
      </c>
      <c r="E246" s="24">
        <v>234</v>
      </c>
      <c r="F246" s="24">
        <v>391</v>
      </c>
      <c r="G246" s="24">
        <v>466</v>
      </c>
      <c r="H246" s="24">
        <v>299</v>
      </c>
      <c r="I246" s="24">
        <v>220</v>
      </c>
      <c r="J246" s="24">
        <v>248</v>
      </c>
      <c r="K246" s="24">
        <v>359</v>
      </c>
      <c r="L246" s="24">
        <v>312</v>
      </c>
      <c r="M246" s="24">
        <v>319</v>
      </c>
      <c r="N246" s="24">
        <v>159</v>
      </c>
      <c r="O246" s="25">
        <f t="shared" si="53"/>
        <v>3533</v>
      </c>
      <c r="Q246" s="42"/>
    </row>
    <row r="247" spans="1:17" x14ac:dyDescent="0.25">
      <c r="A247" s="43" t="s">
        <v>114</v>
      </c>
      <c r="B247" s="20" t="s">
        <v>2</v>
      </c>
      <c r="C247" s="21">
        <v>40</v>
      </c>
      <c r="D247" s="21">
        <v>69</v>
      </c>
      <c r="E247" s="21">
        <v>66</v>
      </c>
      <c r="F247" s="21">
        <v>47</v>
      </c>
      <c r="G247" s="21">
        <v>44</v>
      </c>
      <c r="H247" s="21">
        <v>82</v>
      </c>
      <c r="I247" s="21">
        <v>41</v>
      </c>
      <c r="J247" s="21">
        <v>40</v>
      </c>
      <c r="K247" s="21">
        <v>59</v>
      </c>
      <c r="L247" s="21">
        <v>38</v>
      </c>
      <c r="M247" s="32"/>
      <c r="N247" s="32"/>
      <c r="O247" s="22">
        <f>SUM(C247:N247)</f>
        <v>526</v>
      </c>
      <c r="Q247" s="41"/>
    </row>
    <row r="248" spans="1:17" x14ac:dyDescent="0.25">
      <c r="A248" s="44"/>
      <c r="B248" s="19" t="s">
        <v>1</v>
      </c>
      <c r="C248" s="17">
        <v>40</v>
      </c>
      <c r="D248" s="17">
        <v>20</v>
      </c>
      <c r="E248" s="17">
        <v>13</v>
      </c>
      <c r="F248" s="17">
        <v>4</v>
      </c>
      <c r="G248" s="17">
        <v>9</v>
      </c>
      <c r="H248" s="17">
        <v>29</v>
      </c>
      <c r="I248" s="17">
        <v>2</v>
      </c>
      <c r="J248" s="17">
        <v>29</v>
      </c>
      <c r="K248" s="17">
        <v>28</v>
      </c>
      <c r="L248" s="17">
        <v>57</v>
      </c>
      <c r="M248" s="17">
        <v>26</v>
      </c>
      <c r="N248" s="17">
        <v>24</v>
      </c>
      <c r="O248" s="3">
        <f t="shared" ref="O248:O249" si="54">SUM(C248:N248)</f>
        <v>281</v>
      </c>
      <c r="Q248" s="42"/>
    </row>
    <row r="249" spans="1:17" x14ac:dyDescent="0.25">
      <c r="A249" s="45"/>
      <c r="B249" s="23" t="s">
        <v>3</v>
      </c>
      <c r="C249" s="24">
        <v>263</v>
      </c>
      <c r="D249" s="24">
        <v>113</v>
      </c>
      <c r="E249" s="24">
        <v>128</v>
      </c>
      <c r="F249" s="24">
        <v>316</v>
      </c>
      <c r="G249" s="24">
        <v>434</v>
      </c>
      <c r="H249" s="24">
        <v>262</v>
      </c>
      <c r="I249" s="24">
        <v>158</v>
      </c>
      <c r="J249" s="24">
        <v>163</v>
      </c>
      <c r="K249" s="24">
        <v>193</v>
      </c>
      <c r="L249" s="24">
        <v>212</v>
      </c>
      <c r="M249" s="24">
        <v>128</v>
      </c>
      <c r="N249" s="24">
        <v>125</v>
      </c>
      <c r="O249" s="25">
        <f t="shared" si="54"/>
        <v>2495</v>
      </c>
      <c r="Q249" s="42"/>
    </row>
    <row r="250" spans="1:17" x14ac:dyDescent="0.25">
      <c r="A250" s="43" t="s">
        <v>115</v>
      </c>
      <c r="B250" s="20" t="s">
        <v>2</v>
      </c>
      <c r="C250" s="21">
        <v>31</v>
      </c>
      <c r="D250" s="21">
        <v>45</v>
      </c>
      <c r="E250" s="21">
        <v>44</v>
      </c>
      <c r="F250" s="21">
        <v>824</v>
      </c>
      <c r="G250" s="21">
        <v>87</v>
      </c>
      <c r="H250" s="21">
        <v>56</v>
      </c>
      <c r="I250" s="21">
        <v>37</v>
      </c>
      <c r="J250" s="21">
        <v>52</v>
      </c>
      <c r="K250" s="21">
        <v>103</v>
      </c>
      <c r="L250" s="21">
        <v>30</v>
      </c>
      <c r="M250" s="32"/>
      <c r="N250" s="32"/>
      <c r="O250" s="22">
        <f>SUM(C250:N250)</f>
        <v>1309</v>
      </c>
      <c r="Q250" s="41"/>
    </row>
    <row r="251" spans="1:17" x14ac:dyDescent="0.25">
      <c r="A251" s="44"/>
      <c r="B251" s="19" t="s">
        <v>1</v>
      </c>
      <c r="C251" s="17">
        <v>4</v>
      </c>
      <c r="D251" s="17">
        <v>33</v>
      </c>
      <c r="E251" s="17">
        <v>31</v>
      </c>
      <c r="F251" s="17">
        <v>16</v>
      </c>
      <c r="G251" s="17">
        <v>48</v>
      </c>
      <c r="H251" s="17">
        <v>30</v>
      </c>
      <c r="I251" s="17">
        <v>83</v>
      </c>
      <c r="J251" s="17">
        <v>19</v>
      </c>
      <c r="K251" s="17">
        <v>12</v>
      </c>
      <c r="L251" s="17">
        <v>18</v>
      </c>
      <c r="M251" s="17">
        <v>25</v>
      </c>
      <c r="N251" s="17">
        <v>35</v>
      </c>
      <c r="O251" s="3">
        <f t="shared" ref="O251:O252" si="55">SUM(C251:N251)</f>
        <v>354</v>
      </c>
      <c r="Q251" s="42"/>
    </row>
    <row r="252" spans="1:17" x14ac:dyDescent="0.25">
      <c r="A252" s="45"/>
      <c r="B252" s="23" t="s">
        <v>3</v>
      </c>
      <c r="C252" s="24">
        <v>215</v>
      </c>
      <c r="D252" s="24">
        <v>244</v>
      </c>
      <c r="E252" s="24">
        <v>229</v>
      </c>
      <c r="F252" s="24">
        <v>496</v>
      </c>
      <c r="G252" s="24">
        <v>473</v>
      </c>
      <c r="H252" s="24">
        <v>369</v>
      </c>
      <c r="I252" s="24">
        <v>240</v>
      </c>
      <c r="J252" s="24">
        <v>477</v>
      </c>
      <c r="K252" s="24">
        <v>261</v>
      </c>
      <c r="L252" s="24">
        <v>15</v>
      </c>
      <c r="M252" s="24">
        <v>24</v>
      </c>
      <c r="N252" s="24">
        <v>6</v>
      </c>
      <c r="O252" s="25">
        <f t="shared" si="55"/>
        <v>3049</v>
      </c>
      <c r="Q252" s="42"/>
    </row>
    <row r="253" spans="1:17" x14ac:dyDescent="0.25">
      <c r="A253" s="43" t="s">
        <v>116</v>
      </c>
      <c r="B253" s="20" t="s">
        <v>2</v>
      </c>
      <c r="C253" s="21">
        <v>39</v>
      </c>
      <c r="D253" s="21">
        <v>31</v>
      </c>
      <c r="E253" s="21">
        <v>38</v>
      </c>
      <c r="F253" s="21">
        <v>32</v>
      </c>
      <c r="G253" s="21">
        <v>51</v>
      </c>
      <c r="H253" s="21">
        <v>48</v>
      </c>
      <c r="I253" s="21">
        <v>32</v>
      </c>
      <c r="J253" s="21">
        <v>123</v>
      </c>
      <c r="K253" s="21">
        <v>40</v>
      </c>
      <c r="L253" s="21">
        <v>32</v>
      </c>
      <c r="M253" s="32"/>
      <c r="N253" s="32"/>
      <c r="O253" s="22">
        <f>SUM(C253:N253)</f>
        <v>466</v>
      </c>
      <c r="Q253" s="41"/>
    </row>
    <row r="254" spans="1:17" x14ac:dyDescent="0.25">
      <c r="A254" s="44"/>
      <c r="B254" s="19" t="s">
        <v>1</v>
      </c>
      <c r="C254" s="17">
        <v>77</v>
      </c>
      <c r="D254" s="17">
        <v>213</v>
      </c>
      <c r="E254" s="17">
        <v>199</v>
      </c>
      <c r="F254" s="17">
        <v>264</v>
      </c>
      <c r="G254" s="17">
        <v>31</v>
      </c>
      <c r="H254" s="17">
        <v>31</v>
      </c>
      <c r="I254" s="17">
        <v>11</v>
      </c>
      <c r="J254" s="17">
        <v>16</v>
      </c>
      <c r="K254" s="17">
        <v>41</v>
      </c>
      <c r="L254" s="17">
        <v>68</v>
      </c>
      <c r="M254" s="17">
        <v>58</v>
      </c>
      <c r="N254" s="17">
        <v>25</v>
      </c>
      <c r="O254" s="3">
        <f t="shared" ref="O254:O255" si="56">SUM(C254:N254)</f>
        <v>1034</v>
      </c>
      <c r="Q254" s="42"/>
    </row>
    <row r="255" spans="1:17" x14ac:dyDescent="0.25">
      <c r="A255" s="45"/>
      <c r="B255" s="23" t="s">
        <v>3</v>
      </c>
      <c r="C255" s="24">
        <v>495</v>
      </c>
      <c r="D255" s="24">
        <v>213</v>
      </c>
      <c r="E255" s="24">
        <v>246</v>
      </c>
      <c r="F255" s="24">
        <v>310</v>
      </c>
      <c r="G255" s="24">
        <v>441</v>
      </c>
      <c r="H255" s="24">
        <v>337</v>
      </c>
      <c r="I255" s="24">
        <v>251</v>
      </c>
      <c r="J255" s="24">
        <v>262</v>
      </c>
      <c r="K255" s="24">
        <v>370</v>
      </c>
      <c r="L255" s="24">
        <v>336</v>
      </c>
      <c r="M255" s="24">
        <v>406</v>
      </c>
      <c r="N255" s="24">
        <v>190</v>
      </c>
      <c r="O255" s="25">
        <f t="shared" si="56"/>
        <v>3857</v>
      </c>
      <c r="Q255" s="42"/>
    </row>
    <row r="256" spans="1:17" x14ac:dyDescent="0.25">
      <c r="A256" s="43" t="s">
        <v>117</v>
      </c>
      <c r="B256" s="20" t="s">
        <v>2</v>
      </c>
      <c r="C256" s="21">
        <v>5</v>
      </c>
      <c r="D256" s="21">
        <v>10</v>
      </c>
      <c r="E256" s="21">
        <v>0</v>
      </c>
      <c r="F256" s="21">
        <v>29</v>
      </c>
      <c r="G256" s="21">
        <v>33</v>
      </c>
      <c r="H256" s="21">
        <v>23</v>
      </c>
      <c r="I256" s="21">
        <v>35</v>
      </c>
      <c r="J256" s="21">
        <v>15</v>
      </c>
      <c r="K256" s="21">
        <v>11</v>
      </c>
      <c r="L256" s="21">
        <v>19</v>
      </c>
      <c r="M256" s="32"/>
      <c r="N256" s="32"/>
      <c r="O256" s="22">
        <f>SUM(C256:N256)</f>
        <v>180</v>
      </c>
      <c r="Q256" s="41"/>
    </row>
    <row r="257" spans="1:17" x14ac:dyDescent="0.25">
      <c r="A257" s="44"/>
      <c r="B257" s="19" t="s">
        <v>1</v>
      </c>
      <c r="C257" s="17">
        <v>10</v>
      </c>
      <c r="D257" s="17">
        <v>17</v>
      </c>
      <c r="E257" s="17">
        <v>9</v>
      </c>
      <c r="F257" s="17">
        <v>10</v>
      </c>
      <c r="G257" s="17">
        <v>10</v>
      </c>
      <c r="H257" s="17">
        <v>15</v>
      </c>
      <c r="I257" s="17">
        <v>53</v>
      </c>
      <c r="J257" s="17">
        <v>18</v>
      </c>
      <c r="K257" s="17">
        <v>29</v>
      </c>
      <c r="L257" s="17">
        <v>11</v>
      </c>
      <c r="M257" s="17">
        <v>13</v>
      </c>
      <c r="N257" s="17">
        <v>17</v>
      </c>
      <c r="O257" s="3">
        <f t="shared" ref="O257:O258" si="57">SUM(C257:N257)</f>
        <v>212</v>
      </c>
      <c r="Q257" s="42"/>
    </row>
    <row r="258" spans="1:17" x14ac:dyDescent="0.25">
      <c r="A258" s="45"/>
      <c r="B258" s="23" t="s">
        <v>3</v>
      </c>
      <c r="C258" s="24">
        <v>232</v>
      </c>
      <c r="D258" s="24">
        <v>120</v>
      </c>
      <c r="E258" s="24">
        <v>114</v>
      </c>
      <c r="F258" s="24">
        <v>154</v>
      </c>
      <c r="G258" s="24">
        <v>208</v>
      </c>
      <c r="H258" s="24">
        <v>191</v>
      </c>
      <c r="I258" s="24">
        <v>172</v>
      </c>
      <c r="J258" s="24">
        <v>314</v>
      </c>
      <c r="K258" s="24">
        <v>117</v>
      </c>
      <c r="L258" s="24">
        <v>15</v>
      </c>
      <c r="M258" s="24">
        <v>41</v>
      </c>
      <c r="N258" s="24">
        <v>8</v>
      </c>
      <c r="O258" s="25">
        <f t="shared" si="57"/>
        <v>1686</v>
      </c>
      <c r="Q258" s="42"/>
    </row>
    <row r="259" spans="1:17" x14ac:dyDescent="0.25">
      <c r="A259" s="43" t="s">
        <v>118</v>
      </c>
      <c r="B259" s="20" t="s">
        <v>2</v>
      </c>
      <c r="C259" s="21">
        <v>22</v>
      </c>
      <c r="D259" s="21">
        <v>21</v>
      </c>
      <c r="E259" s="21">
        <v>0</v>
      </c>
      <c r="F259" s="21">
        <v>15</v>
      </c>
      <c r="G259" s="21">
        <v>39</v>
      </c>
      <c r="H259" s="21">
        <v>36</v>
      </c>
      <c r="I259" s="21">
        <v>27</v>
      </c>
      <c r="J259" s="21">
        <v>25</v>
      </c>
      <c r="K259" s="21">
        <v>30</v>
      </c>
      <c r="L259" s="21">
        <v>14</v>
      </c>
      <c r="M259" s="32"/>
      <c r="N259" s="32"/>
      <c r="O259" s="22">
        <f>SUM(C259:N259)</f>
        <v>229</v>
      </c>
      <c r="Q259" s="41"/>
    </row>
    <row r="260" spans="1:17" x14ac:dyDescent="0.25">
      <c r="A260" s="44"/>
      <c r="B260" s="19" t="s">
        <v>1</v>
      </c>
      <c r="C260" s="17">
        <v>5</v>
      </c>
      <c r="D260" s="17">
        <v>6</v>
      </c>
      <c r="E260" s="17">
        <v>12</v>
      </c>
      <c r="F260" s="17">
        <v>14</v>
      </c>
      <c r="G260" s="17">
        <v>7</v>
      </c>
      <c r="H260" s="17">
        <v>15</v>
      </c>
      <c r="I260" s="17">
        <v>52</v>
      </c>
      <c r="J260" s="17">
        <v>7</v>
      </c>
      <c r="K260" s="17">
        <v>2</v>
      </c>
      <c r="L260" s="17">
        <v>12</v>
      </c>
      <c r="M260" s="17">
        <v>8</v>
      </c>
      <c r="N260" s="17">
        <v>6</v>
      </c>
      <c r="O260" s="3">
        <f t="shared" ref="O260:O261" si="58">SUM(C260:N260)</f>
        <v>146</v>
      </c>
      <c r="Q260" s="42"/>
    </row>
    <row r="261" spans="1:17" x14ac:dyDescent="0.25">
      <c r="A261" s="45"/>
      <c r="B261" s="23" t="s">
        <v>3</v>
      </c>
      <c r="C261" s="24">
        <v>243</v>
      </c>
      <c r="D261" s="24">
        <v>186</v>
      </c>
      <c r="E261" s="24">
        <v>196</v>
      </c>
      <c r="F261" s="24">
        <v>517</v>
      </c>
      <c r="G261" s="24">
        <v>468</v>
      </c>
      <c r="H261" s="24">
        <v>431</v>
      </c>
      <c r="I261" s="24">
        <v>231</v>
      </c>
      <c r="J261" s="24">
        <v>326</v>
      </c>
      <c r="K261" s="24">
        <v>195</v>
      </c>
      <c r="L261" s="24">
        <v>15</v>
      </c>
      <c r="M261" s="24">
        <v>25</v>
      </c>
      <c r="N261" s="24">
        <v>5</v>
      </c>
      <c r="O261" s="25">
        <f t="shared" si="58"/>
        <v>2838</v>
      </c>
      <c r="Q261" s="42"/>
    </row>
    <row r="262" spans="1:17" x14ac:dyDescent="0.25">
      <c r="A262" s="43" t="s">
        <v>119</v>
      </c>
      <c r="B262" s="20" t="s">
        <v>2</v>
      </c>
      <c r="C262" s="21">
        <v>70</v>
      </c>
      <c r="D262" s="21">
        <v>46</v>
      </c>
      <c r="E262" s="21">
        <v>0</v>
      </c>
      <c r="F262" s="21">
        <v>159</v>
      </c>
      <c r="G262" s="21">
        <v>69</v>
      </c>
      <c r="H262" s="21">
        <v>82</v>
      </c>
      <c r="I262" s="21">
        <v>29</v>
      </c>
      <c r="J262" s="21">
        <v>61</v>
      </c>
      <c r="K262" s="21">
        <v>47</v>
      </c>
      <c r="L262" s="21">
        <v>48</v>
      </c>
      <c r="M262" s="32"/>
      <c r="N262" s="32"/>
      <c r="O262" s="22">
        <f>SUM(C262:N262)</f>
        <v>611</v>
      </c>
      <c r="Q262" s="41"/>
    </row>
    <row r="263" spans="1:17" x14ac:dyDescent="0.25">
      <c r="A263" s="44"/>
      <c r="B263" s="19" t="s">
        <v>1</v>
      </c>
      <c r="C263" s="17">
        <v>63</v>
      </c>
      <c r="D263" s="17">
        <v>56</v>
      </c>
      <c r="E263" s="17">
        <v>76</v>
      </c>
      <c r="F263" s="17">
        <v>75</v>
      </c>
      <c r="G263" s="17">
        <v>90</v>
      </c>
      <c r="H263" s="17">
        <v>34</v>
      </c>
      <c r="I263" s="17">
        <v>76</v>
      </c>
      <c r="J263" s="17">
        <v>43</v>
      </c>
      <c r="K263" s="17">
        <v>29</v>
      </c>
      <c r="L263" s="17">
        <v>53</v>
      </c>
      <c r="M263" s="17">
        <v>43</v>
      </c>
      <c r="N263" s="17">
        <v>56</v>
      </c>
      <c r="O263" s="3">
        <f t="shared" ref="O263:O264" si="59">SUM(C263:N263)</f>
        <v>694</v>
      </c>
      <c r="Q263" s="42"/>
    </row>
    <row r="264" spans="1:17" x14ac:dyDescent="0.25">
      <c r="A264" s="45"/>
      <c r="B264" s="23" t="s">
        <v>3</v>
      </c>
      <c r="C264" s="24">
        <v>141</v>
      </c>
      <c r="D264" s="24">
        <v>101</v>
      </c>
      <c r="E264" s="24">
        <v>87</v>
      </c>
      <c r="F264" s="24">
        <v>91</v>
      </c>
      <c r="G264" s="24">
        <v>220</v>
      </c>
      <c r="H264" s="24">
        <v>348</v>
      </c>
      <c r="I264" s="24">
        <v>90</v>
      </c>
      <c r="J264" s="24">
        <v>176</v>
      </c>
      <c r="K264" s="24">
        <v>100</v>
      </c>
      <c r="L264" s="24">
        <v>37</v>
      </c>
      <c r="M264" s="24">
        <v>19</v>
      </c>
      <c r="N264" s="24">
        <v>44</v>
      </c>
      <c r="O264" s="25">
        <f t="shared" si="59"/>
        <v>1454</v>
      </c>
      <c r="Q264" s="42"/>
    </row>
    <row r="265" spans="1:17" x14ac:dyDescent="0.25">
      <c r="A265" s="43" t="s">
        <v>120</v>
      </c>
      <c r="B265" s="20" t="s">
        <v>2</v>
      </c>
      <c r="C265" s="21">
        <v>45</v>
      </c>
      <c r="D265" s="21">
        <v>31</v>
      </c>
      <c r="E265" s="21">
        <v>0</v>
      </c>
      <c r="F265" s="21">
        <v>18</v>
      </c>
      <c r="G265" s="21">
        <v>28</v>
      </c>
      <c r="H265" s="21">
        <v>16</v>
      </c>
      <c r="I265" s="21">
        <v>15</v>
      </c>
      <c r="J265" s="21">
        <v>23</v>
      </c>
      <c r="K265" s="21">
        <v>38</v>
      </c>
      <c r="L265" s="21">
        <v>23</v>
      </c>
      <c r="M265" s="32"/>
      <c r="N265" s="32"/>
      <c r="O265" s="22">
        <f>SUM(C265:N265)</f>
        <v>237</v>
      </c>
      <c r="Q265" s="41"/>
    </row>
    <row r="266" spans="1:17" x14ac:dyDescent="0.25">
      <c r="A266" s="44"/>
      <c r="B266" s="19" t="s">
        <v>1</v>
      </c>
      <c r="C266" s="17">
        <v>80</v>
      </c>
      <c r="D266" s="17">
        <v>104</v>
      </c>
      <c r="E266" s="17">
        <v>55</v>
      </c>
      <c r="F266" s="17">
        <v>63</v>
      </c>
      <c r="G266" s="17">
        <v>36</v>
      </c>
      <c r="H266" s="17">
        <v>22</v>
      </c>
      <c r="I266" s="17">
        <v>32</v>
      </c>
      <c r="J266" s="17">
        <v>32</v>
      </c>
      <c r="K266" s="17">
        <v>25</v>
      </c>
      <c r="L266" s="17">
        <v>120</v>
      </c>
      <c r="M266" s="17">
        <v>90</v>
      </c>
      <c r="N266" s="17">
        <v>74</v>
      </c>
      <c r="O266" s="3">
        <f t="shared" ref="O266:O267" si="60">SUM(C266:N266)</f>
        <v>733</v>
      </c>
      <c r="Q266" s="42"/>
    </row>
    <row r="267" spans="1:17" x14ac:dyDescent="0.25">
      <c r="A267" s="45"/>
      <c r="B267" s="23" t="s">
        <v>3</v>
      </c>
      <c r="C267" s="24"/>
      <c r="D267" s="24"/>
      <c r="E267" s="24">
        <v>479</v>
      </c>
      <c r="F267" s="24">
        <v>280</v>
      </c>
      <c r="G267" s="24">
        <v>218</v>
      </c>
      <c r="H267" s="24">
        <v>201</v>
      </c>
      <c r="I267" s="24">
        <v>142</v>
      </c>
      <c r="J267" s="24">
        <v>179</v>
      </c>
      <c r="K267" s="24">
        <v>171</v>
      </c>
      <c r="L267" s="24">
        <v>133</v>
      </c>
      <c r="M267" s="24">
        <v>257</v>
      </c>
      <c r="N267" s="24">
        <v>79</v>
      </c>
      <c r="O267" s="25">
        <f t="shared" si="60"/>
        <v>2139</v>
      </c>
      <c r="Q267" s="42"/>
    </row>
    <row r="268" spans="1:17" x14ac:dyDescent="0.25">
      <c r="A268" s="43" t="s">
        <v>121</v>
      </c>
      <c r="B268" s="20" t="s">
        <v>2</v>
      </c>
      <c r="C268" s="21">
        <v>35</v>
      </c>
      <c r="D268" s="21">
        <v>53</v>
      </c>
      <c r="E268" s="21">
        <v>0</v>
      </c>
      <c r="F268" s="21">
        <v>55</v>
      </c>
      <c r="G268" s="21">
        <v>72</v>
      </c>
      <c r="H268" s="21">
        <v>87</v>
      </c>
      <c r="I268" s="21">
        <v>65</v>
      </c>
      <c r="J268" s="21">
        <v>56</v>
      </c>
      <c r="K268" s="21">
        <v>67</v>
      </c>
      <c r="L268" s="21">
        <v>69</v>
      </c>
      <c r="M268" s="32"/>
      <c r="N268" s="32"/>
      <c r="O268" s="22">
        <f>SUM(C268:N268)</f>
        <v>559</v>
      </c>
      <c r="Q268" s="41"/>
    </row>
    <row r="269" spans="1:17" x14ac:dyDescent="0.25">
      <c r="A269" s="44"/>
      <c r="B269" s="19" t="s">
        <v>1</v>
      </c>
      <c r="C269" s="17">
        <v>34</v>
      </c>
      <c r="D269" s="17">
        <v>84</v>
      </c>
      <c r="E269" s="17">
        <v>43</v>
      </c>
      <c r="F269" s="17">
        <v>36</v>
      </c>
      <c r="G269" s="17">
        <v>335</v>
      </c>
      <c r="H269" s="17">
        <v>389</v>
      </c>
      <c r="I269" s="17">
        <v>20</v>
      </c>
      <c r="J269" s="17">
        <v>31</v>
      </c>
      <c r="K269" s="17">
        <v>125</v>
      </c>
      <c r="L269" s="17">
        <v>152</v>
      </c>
      <c r="M269" s="17">
        <v>96</v>
      </c>
      <c r="N269" s="17">
        <v>80</v>
      </c>
      <c r="O269" s="3">
        <f t="shared" ref="O269:O270" si="61">SUM(C269:N269)</f>
        <v>1425</v>
      </c>
      <c r="Q269" s="42"/>
    </row>
    <row r="270" spans="1:17" x14ac:dyDescent="0.25">
      <c r="A270" s="45"/>
      <c r="B270" s="23" t="s">
        <v>3</v>
      </c>
      <c r="C270" s="24">
        <v>92</v>
      </c>
      <c r="D270" s="24">
        <v>125</v>
      </c>
      <c r="E270" s="24">
        <v>112</v>
      </c>
      <c r="F270" s="24">
        <v>204</v>
      </c>
      <c r="G270" s="24">
        <v>388</v>
      </c>
      <c r="H270" s="24">
        <v>180</v>
      </c>
      <c r="I270" s="24">
        <v>167</v>
      </c>
      <c r="J270" s="24">
        <v>81</v>
      </c>
      <c r="K270" s="24">
        <v>81</v>
      </c>
      <c r="L270" s="24">
        <v>43</v>
      </c>
      <c r="M270" s="24">
        <v>14</v>
      </c>
      <c r="N270" s="24">
        <v>34</v>
      </c>
      <c r="O270" s="25">
        <f t="shared" si="61"/>
        <v>1521</v>
      </c>
      <c r="Q270" s="42"/>
    </row>
    <row r="271" spans="1:17" x14ac:dyDescent="0.25">
      <c r="A271" s="43" t="s">
        <v>122</v>
      </c>
      <c r="B271" s="20" t="s">
        <v>2</v>
      </c>
      <c r="C271" s="21">
        <v>22</v>
      </c>
      <c r="D271" s="21">
        <v>9</v>
      </c>
      <c r="E271" s="21">
        <v>0</v>
      </c>
      <c r="F271" s="21">
        <v>18</v>
      </c>
      <c r="G271" s="21">
        <v>18</v>
      </c>
      <c r="H271" s="21">
        <v>13</v>
      </c>
      <c r="I271" s="21">
        <v>30</v>
      </c>
      <c r="J271" s="21">
        <v>58</v>
      </c>
      <c r="K271" s="21">
        <v>60</v>
      </c>
      <c r="L271" s="21">
        <v>32</v>
      </c>
      <c r="M271" s="32"/>
      <c r="N271" s="32"/>
      <c r="O271" s="22">
        <f>SUM(C271:N271)</f>
        <v>260</v>
      </c>
      <c r="Q271" s="41"/>
    </row>
    <row r="272" spans="1:17" x14ac:dyDescent="0.25">
      <c r="A272" s="44"/>
      <c r="B272" s="19" t="s">
        <v>1</v>
      </c>
      <c r="C272" s="17">
        <v>35</v>
      </c>
      <c r="D272" s="17">
        <v>52</v>
      </c>
      <c r="E272" s="17">
        <v>81</v>
      </c>
      <c r="F272" s="17">
        <v>40</v>
      </c>
      <c r="G272" s="17">
        <v>38</v>
      </c>
      <c r="H272" s="17">
        <v>26</v>
      </c>
      <c r="I272" s="17">
        <v>5</v>
      </c>
      <c r="J272" s="17">
        <v>41</v>
      </c>
      <c r="K272" s="17">
        <v>49</v>
      </c>
      <c r="L272" s="17">
        <v>59</v>
      </c>
      <c r="M272" s="17">
        <v>71</v>
      </c>
      <c r="N272" s="17">
        <v>94</v>
      </c>
      <c r="O272" s="3">
        <f t="shared" ref="O272:O273" si="62">SUM(C272:N272)</f>
        <v>591</v>
      </c>
      <c r="Q272" s="42"/>
    </row>
    <row r="273" spans="1:17" x14ac:dyDescent="0.25">
      <c r="A273" s="45"/>
      <c r="B273" s="23" t="s">
        <v>3</v>
      </c>
      <c r="C273" s="24">
        <v>119</v>
      </c>
      <c r="D273" s="24">
        <v>70</v>
      </c>
      <c r="E273" s="24">
        <v>47</v>
      </c>
      <c r="F273" s="24">
        <v>96</v>
      </c>
      <c r="G273" s="24">
        <v>90</v>
      </c>
      <c r="H273" s="24">
        <v>94</v>
      </c>
      <c r="I273" s="24">
        <v>71</v>
      </c>
      <c r="J273" s="24">
        <v>97</v>
      </c>
      <c r="K273" s="24">
        <v>65</v>
      </c>
      <c r="L273" s="24">
        <v>7</v>
      </c>
      <c r="M273" s="24">
        <v>19</v>
      </c>
      <c r="N273" s="24">
        <v>12</v>
      </c>
      <c r="O273" s="25">
        <f t="shared" si="62"/>
        <v>787</v>
      </c>
      <c r="Q273" s="42"/>
    </row>
    <row r="274" spans="1:17" x14ac:dyDescent="0.25">
      <c r="A274" s="43" t="s">
        <v>123</v>
      </c>
      <c r="B274" s="20" t="s">
        <v>2</v>
      </c>
      <c r="C274" s="21">
        <v>65</v>
      </c>
      <c r="D274" s="21">
        <v>57</v>
      </c>
      <c r="E274" s="21">
        <v>0</v>
      </c>
      <c r="F274" s="21">
        <v>50</v>
      </c>
      <c r="G274" s="21">
        <v>58</v>
      </c>
      <c r="H274" s="21">
        <v>77</v>
      </c>
      <c r="I274" s="21">
        <v>89</v>
      </c>
      <c r="J274" s="21">
        <v>85</v>
      </c>
      <c r="K274" s="21">
        <v>72</v>
      </c>
      <c r="L274" s="21">
        <v>52</v>
      </c>
      <c r="M274" s="32"/>
      <c r="N274" s="32"/>
      <c r="O274" s="22">
        <f>SUM(C274:N274)</f>
        <v>605</v>
      </c>
      <c r="Q274" s="41"/>
    </row>
    <row r="275" spans="1:17" x14ac:dyDescent="0.25">
      <c r="A275" s="44"/>
      <c r="B275" s="19" t="s">
        <v>1</v>
      </c>
      <c r="C275" s="17">
        <v>58</v>
      </c>
      <c r="D275" s="17">
        <v>64</v>
      </c>
      <c r="E275" s="17">
        <v>111</v>
      </c>
      <c r="F275" s="17">
        <v>53</v>
      </c>
      <c r="G275" s="17">
        <v>65</v>
      </c>
      <c r="H275" s="17">
        <v>34</v>
      </c>
      <c r="I275" s="17">
        <v>25</v>
      </c>
      <c r="J275" s="17">
        <v>25</v>
      </c>
      <c r="K275" s="17">
        <v>37</v>
      </c>
      <c r="L275" s="17">
        <v>56</v>
      </c>
      <c r="M275" s="17">
        <v>70</v>
      </c>
      <c r="N275" s="17">
        <v>104</v>
      </c>
      <c r="O275" s="3">
        <f t="shared" ref="O275:O276" si="63">SUM(C275:N275)</f>
        <v>702</v>
      </c>
      <c r="Q275" s="42"/>
    </row>
    <row r="276" spans="1:17" x14ac:dyDescent="0.25">
      <c r="A276" s="45"/>
      <c r="B276" s="23" t="s">
        <v>3</v>
      </c>
      <c r="C276" s="24">
        <v>134</v>
      </c>
      <c r="D276" s="24">
        <v>111</v>
      </c>
      <c r="E276" s="24">
        <v>139</v>
      </c>
      <c r="F276" s="24">
        <v>365</v>
      </c>
      <c r="G276" s="24">
        <v>472</v>
      </c>
      <c r="H276" s="24">
        <v>157</v>
      </c>
      <c r="I276" s="24">
        <v>107</v>
      </c>
      <c r="J276" s="24">
        <v>196</v>
      </c>
      <c r="K276" s="24">
        <v>84</v>
      </c>
      <c r="L276" s="24">
        <v>14</v>
      </c>
      <c r="M276" s="24">
        <v>31</v>
      </c>
      <c r="N276" s="24">
        <v>19</v>
      </c>
      <c r="O276" s="25">
        <f t="shared" si="63"/>
        <v>1829</v>
      </c>
      <c r="Q276" s="42"/>
    </row>
    <row r="277" spans="1:17" x14ac:dyDescent="0.25">
      <c r="A277" s="43" t="s">
        <v>124</v>
      </c>
      <c r="B277" s="20" t="s">
        <v>2</v>
      </c>
      <c r="C277" s="21">
        <v>21</v>
      </c>
      <c r="D277" s="21">
        <v>39</v>
      </c>
      <c r="E277" s="21">
        <v>0</v>
      </c>
      <c r="F277" s="21">
        <v>41</v>
      </c>
      <c r="G277" s="21">
        <v>27</v>
      </c>
      <c r="H277" s="21">
        <v>54</v>
      </c>
      <c r="I277" s="21">
        <v>32</v>
      </c>
      <c r="J277" s="21">
        <v>19</v>
      </c>
      <c r="K277" s="21">
        <v>37</v>
      </c>
      <c r="L277" s="21">
        <v>13</v>
      </c>
      <c r="M277" s="32"/>
      <c r="N277" s="32"/>
      <c r="O277" s="22">
        <f>SUM(C277:N277)</f>
        <v>283</v>
      </c>
      <c r="Q277" s="41"/>
    </row>
    <row r="278" spans="1:17" x14ac:dyDescent="0.25">
      <c r="A278" s="44"/>
      <c r="B278" s="19" t="s">
        <v>1</v>
      </c>
      <c r="C278" s="17">
        <v>14</v>
      </c>
      <c r="D278" s="17">
        <v>20</v>
      </c>
      <c r="E278" s="17">
        <v>21</v>
      </c>
      <c r="F278" s="17">
        <v>11</v>
      </c>
      <c r="G278" s="17">
        <v>4</v>
      </c>
      <c r="H278" s="17">
        <v>3</v>
      </c>
      <c r="I278" s="17">
        <v>13</v>
      </c>
      <c r="J278" s="17">
        <v>4</v>
      </c>
      <c r="K278" s="17">
        <v>24</v>
      </c>
      <c r="L278" s="17">
        <v>16</v>
      </c>
      <c r="M278" s="17">
        <v>13</v>
      </c>
      <c r="N278" s="17">
        <v>39</v>
      </c>
      <c r="O278" s="3">
        <f t="shared" ref="O278:O279" si="64">SUM(C278:N278)</f>
        <v>182</v>
      </c>
      <c r="Q278" s="42"/>
    </row>
    <row r="279" spans="1:17" x14ac:dyDescent="0.25">
      <c r="A279" s="45"/>
      <c r="B279" s="23" t="s">
        <v>3</v>
      </c>
      <c r="C279" s="24">
        <v>47</v>
      </c>
      <c r="D279" s="24">
        <v>44</v>
      </c>
      <c r="E279" s="24">
        <v>53</v>
      </c>
      <c r="F279" s="24">
        <v>61</v>
      </c>
      <c r="G279" s="24">
        <v>94</v>
      </c>
      <c r="H279" s="24">
        <v>137</v>
      </c>
      <c r="I279" s="24">
        <v>69</v>
      </c>
      <c r="J279" s="24">
        <v>129</v>
      </c>
      <c r="K279" s="24">
        <v>117</v>
      </c>
      <c r="L279" s="24">
        <v>18</v>
      </c>
      <c r="M279" s="24">
        <v>24</v>
      </c>
      <c r="N279" s="24">
        <v>5</v>
      </c>
      <c r="O279" s="25">
        <f t="shared" si="64"/>
        <v>798</v>
      </c>
      <c r="Q279" s="42"/>
    </row>
    <row r="280" spans="1:17" x14ac:dyDescent="0.25">
      <c r="A280" s="43" t="s">
        <v>125</v>
      </c>
      <c r="B280" s="20" t="s">
        <v>2</v>
      </c>
      <c r="C280" s="21">
        <v>62</v>
      </c>
      <c r="D280" s="21">
        <v>79</v>
      </c>
      <c r="E280" s="21">
        <v>0</v>
      </c>
      <c r="F280" s="21">
        <v>63</v>
      </c>
      <c r="G280" s="21">
        <v>30</v>
      </c>
      <c r="H280" s="21">
        <v>40</v>
      </c>
      <c r="I280" s="21">
        <v>76</v>
      </c>
      <c r="J280" s="21">
        <v>49</v>
      </c>
      <c r="K280" s="21">
        <v>49</v>
      </c>
      <c r="L280" s="21">
        <v>48</v>
      </c>
      <c r="M280" s="32"/>
      <c r="N280" s="32"/>
      <c r="O280" s="22">
        <f>SUM(C280:N280)</f>
        <v>496</v>
      </c>
      <c r="Q280" s="41"/>
    </row>
    <row r="281" spans="1:17" x14ac:dyDescent="0.25">
      <c r="A281" s="44"/>
      <c r="B281" s="19" t="s">
        <v>1</v>
      </c>
      <c r="C281" s="17">
        <v>66</v>
      </c>
      <c r="D281" s="17">
        <v>58</v>
      </c>
      <c r="E281" s="17">
        <v>72</v>
      </c>
      <c r="F281" s="17">
        <v>46</v>
      </c>
      <c r="G281" s="17">
        <v>41</v>
      </c>
      <c r="H281" s="17">
        <v>30</v>
      </c>
      <c r="I281" s="17">
        <v>43</v>
      </c>
      <c r="J281" s="17">
        <v>60</v>
      </c>
      <c r="K281" s="17">
        <v>50</v>
      </c>
      <c r="L281" s="17">
        <v>96</v>
      </c>
      <c r="M281" s="17">
        <v>81</v>
      </c>
      <c r="N281" s="17">
        <v>56</v>
      </c>
      <c r="O281" s="3">
        <f t="shared" ref="O281:O282" si="65">SUM(C281:N281)</f>
        <v>699</v>
      </c>
      <c r="Q281" s="42"/>
    </row>
    <row r="282" spans="1:17" x14ac:dyDescent="0.25">
      <c r="A282" s="45"/>
      <c r="B282" s="23" t="s">
        <v>3</v>
      </c>
      <c r="C282" s="24">
        <v>262</v>
      </c>
      <c r="D282" s="24">
        <v>224</v>
      </c>
      <c r="E282" s="24">
        <v>234</v>
      </c>
      <c r="F282" s="24">
        <v>450</v>
      </c>
      <c r="G282" s="24">
        <v>225</v>
      </c>
      <c r="H282" s="24">
        <v>328</v>
      </c>
      <c r="I282" s="24">
        <v>323</v>
      </c>
      <c r="J282" s="24">
        <v>428</v>
      </c>
      <c r="K282" s="24">
        <v>412</v>
      </c>
      <c r="L282" s="24">
        <v>163</v>
      </c>
      <c r="M282" s="24">
        <v>225</v>
      </c>
      <c r="N282" s="24">
        <v>158</v>
      </c>
      <c r="O282" s="25">
        <f t="shared" si="65"/>
        <v>3432</v>
      </c>
      <c r="Q282" s="42"/>
    </row>
    <row r="283" spans="1:17" x14ac:dyDescent="0.25">
      <c r="A283" s="43" t="s">
        <v>126</v>
      </c>
      <c r="B283" s="20" t="s">
        <v>2</v>
      </c>
      <c r="C283" s="21">
        <v>36</v>
      </c>
      <c r="D283" s="21">
        <v>67</v>
      </c>
      <c r="E283" s="21">
        <v>0</v>
      </c>
      <c r="F283" s="21">
        <v>43</v>
      </c>
      <c r="G283" s="21">
        <v>33</v>
      </c>
      <c r="H283" s="21">
        <v>80</v>
      </c>
      <c r="I283" s="21">
        <v>82</v>
      </c>
      <c r="J283" s="21">
        <v>45</v>
      </c>
      <c r="K283" s="21">
        <v>34</v>
      </c>
      <c r="L283" s="21">
        <v>45</v>
      </c>
      <c r="M283" s="32"/>
      <c r="N283" s="32"/>
      <c r="O283" s="22">
        <f>SUM(C283:N283)</f>
        <v>465</v>
      </c>
      <c r="Q283" s="41"/>
    </row>
    <row r="284" spans="1:17" x14ac:dyDescent="0.25">
      <c r="A284" s="44"/>
      <c r="B284" s="19" t="s">
        <v>1</v>
      </c>
      <c r="C284" s="17">
        <v>47</v>
      </c>
      <c r="D284" s="17">
        <v>38</v>
      </c>
      <c r="E284" s="17">
        <v>73</v>
      </c>
      <c r="F284" s="17">
        <v>117</v>
      </c>
      <c r="G284" s="17">
        <v>78</v>
      </c>
      <c r="H284" s="17">
        <v>43</v>
      </c>
      <c r="I284" s="17">
        <v>59</v>
      </c>
      <c r="J284" s="17">
        <v>22</v>
      </c>
      <c r="K284" s="17">
        <v>32</v>
      </c>
      <c r="L284" s="17">
        <v>23</v>
      </c>
      <c r="M284" s="17">
        <v>15</v>
      </c>
      <c r="N284" s="17">
        <v>15</v>
      </c>
      <c r="O284" s="3">
        <f t="shared" ref="O284:O285" si="66">SUM(C284:N284)</f>
        <v>562</v>
      </c>
      <c r="Q284" s="42"/>
    </row>
    <row r="285" spans="1:17" x14ac:dyDescent="0.25">
      <c r="A285" s="45"/>
      <c r="B285" s="23" t="s">
        <v>3</v>
      </c>
      <c r="C285" s="24">
        <v>107</v>
      </c>
      <c r="D285" s="24">
        <v>99</v>
      </c>
      <c r="E285" s="24">
        <v>176</v>
      </c>
      <c r="F285" s="24">
        <v>192</v>
      </c>
      <c r="G285" s="24">
        <v>142</v>
      </c>
      <c r="H285" s="24">
        <v>115</v>
      </c>
      <c r="I285" s="24">
        <v>127</v>
      </c>
      <c r="J285" s="24">
        <v>306</v>
      </c>
      <c r="K285" s="24">
        <v>57</v>
      </c>
      <c r="L285" s="24">
        <v>7</v>
      </c>
      <c r="M285" s="24">
        <v>3</v>
      </c>
      <c r="N285" s="24">
        <v>5</v>
      </c>
      <c r="O285" s="25">
        <f t="shared" si="66"/>
        <v>1336</v>
      </c>
      <c r="Q285" s="42"/>
    </row>
    <row r="286" spans="1:17" x14ac:dyDescent="0.25">
      <c r="A286" s="43" t="s">
        <v>127</v>
      </c>
      <c r="B286" s="20" t="s">
        <v>2</v>
      </c>
      <c r="C286" s="21">
        <v>36</v>
      </c>
      <c r="D286" s="21">
        <v>28</v>
      </c>
      <c r="E286" s="21">
        <v>0</v>
      </c>
      <c r="F286" s="21">
        <v>36</v>
      </c>
      <c r="G286" s="21">
        <v>41</v>
      </c>
      <c r="H286" s="21">
        <v>35</v>
      </c>
      <c r="I286" s="21">
        <v>28</v>
      </c>
      <c r="J286" s="21">
        <v>24</v>
      </c>
      <c r="K286" s="21">
        <v>30</v>
      </c>
      <c r="L286" s="21">
        <v>30</v>
      </c>
      <c r="M286" s="32"/>
      <c r="N286" s="32"/>
      <c r="O286" s="22">
        <f>SUM(C286:N286)</f>
        <v>288</v>
      </c>
      <c r="Q286" s="41"/>
    </row>
    <row r="287" spans="1:17" x14ac:dyDescent="0.25">
      <c r="A287" s="44"/>
      <c r="B287" s="19" t="s">
        <v>1</v>
      </c>
      <c r="C287" s="17">
        <v>33</v>
      </c>
      <c r="D287" s="17">
        <v>73</v>
      </c>
      <c r="E287" s="17">
        <v>35</v>
      </c>
      <c r="F287" s="17">
        <v>23</v>
      </c>
      <c r="G287" s="17">
        <v>19</v>
      </c>
      <c r="H287" s="17">
        <v>80</v>
      </c>
      <c r="I287" s="17">
        <v>17</v>
      </c>
      <c r="J287" s="17">
        <v>16</v>
      </c>
      <c r="K287" s="17">
        <v>9</v>
      </c>
      <c r="L287" s="17">
        <v>36</v>
      </c>
      <c r="M287" s="17">
        <v>20</v>
      </c>
      <c r="N287" s="17">
        <v>51</v>
      </c>
      <c r="O287" s="3">
        <f t="shared" ref="O287:O288" si="67">SUM(C287:N287)</f>
        <v>412</v>
      </c>
      <c r="Q287" s="42"/>
    </row>
    <row r="288" spans="1:17" x14ac:dyDescent="0.25">
      <c r="A288" s="45"/>
      <c r="B288" s="23" t="s">
        <v>3</v>
      </c>
      <c r="C288" s="24">
        <v>229</v>
      </c>
      <c r="D288" s="24">
        <v>110</v>
      </c>
      <c r="E288" s="24">
        <v>338</v>
      </c>
      <c r="F288" s="24">
        <v>160</v>
      </c>
      <c r="G288" s="24">
        <v>200</v>
      </c>
      <c r="H288" s="24">
        <v>276</v>
      </c>
      <c r="I288" s="24">
        <v>173</v>
      </c>
      <c r="J288" s="24">
        <v>218</v>
      </c>
      <c r="K288" s="24">
        <v>88</v>
      </c>
      <c r="L288" s="24">
        <v>2</v>
      </c>
      <c r="M288" s="24">
        <v>7</v>
      </c>
      <c r="N288" s="24">
        <v>1</v>
      </c>
      <c r="O288" s="25">
        <f t="shared" si="67"/>
        <v>1802</v>
      </c>
      <c r="Q288" s="42"/>
    </row>
    <row r="289" spans="1:17" x14ac:dyDescent="0.25">
      <c r="A289" s="43" t="s">
        <v>128</v>
      </c>
      <c r="B289" s="20" t="s">
        <v>2</v>
      </c>
      <c r="C289" s="21">
        <v>67</v>
      </c>
      <c r="D289" s="21">
        <v>44</v>
      </c>
      <c r="E289" s="21">
        <v>0</v>
      </c>
      <c r="F289" s="21">
        <v>40</v>
      </c>
      <c r="G289" s="21">
        <v>61</v>
      </c>
      <c r="H289" s="21">
        <v>57</v>
      </c>
      <c r="I289" s="21">
        <v>163</v>
      </c>
      <c r="J289" s="21">
        <v>162</v>
      </c>
      <c r="K289" s="21">
        <v>99</v>
      </c>
      <c r="L289" s="21">
        <v>70</v>
      </c>
      <c r="M289" s="32"/>
      <c r="N289" s="32"/>
      <c r="O289" s="22">
        <f>SUM(C289:N289)</f>
        <v>763</v>
      </c>
      <c r="Q289" s="41"/>
    </row>
    <row r="290" spans="1:17" x14ac:dyDescent="0.25">
      <c r="A290" s="44"/>
      <c r="B290" s="19" t="s">
        <v>1</v>
      </c>
      <c r="C290" s="17">
        <v>85</v>
      </c>
      <c r="D290" s="17">
        <v>47</v>
      </c>
      <c r="E290" s="17">
        <v>21</v>
      </c>
      <c r="F290" s="17">
        <v>11</v>
      </c>
      <c r="G290" s="17">
        <v>18</v>
      </c>
      <c r="H290" s="17">
        <v>17</v>
      </c>
      <c r="I290" s="17">
        <v>16</v>
      </c>
      <c r="J290" s="17">
        <v>11</v>
      </c>
      <c r="K290" s="17">
        <v>72</v>
      </c>
      <c r="L290" s="17">
        <v>41</v>
      </c>
      <c r="M290" s="17">
        <v>37</v>
      </c>
      <c r="N290" s="17">
        <v>29</v>
      </c>
      <c r="O290" s="3">
        <f t="shared" ref="O290:O291" si="68">SUM(C290:N290)</f>
        <v>405</v>
      </c>
      <c r="Q290" s="42"/>
    </row>
    <row r="291" spans="1:17" x14ac:dyDescent="0.25">
      <c r="A291" s="45"/>
      <c r="B291" s="23" t="s">
        <v>3</v>
      </c>
      <c r="C291" s="24">
        <v>0</v>
      </c>
      <c r="D291" s="24">
        <v>364</v>
      </c>
      <c r="E291" s="24">
        <v>121</v>
      </c>
      <c r="F291" s="24">
        <v>32</v>
      </c>
      <c r="G291" s="24">
        <v>190</v>
      </c>
      <c r="H291" s="24">
        <v>207</v>
      </c>
      <c r="I291" s="24">
        <v>93</v>
      </c>
      <c r="J291" s="24">
        <v>47</v>
      </c>
      <c r="K291" s="24">
        <v>56</v>
      </c>
      <c r="L291" s="24">
        <v>23</v>
      </c>
      <c r="M291" s="24">
        <v>35</v>
      </c>
      <c r="N291" s="24">
        <v>139</v>
      </c>
      <c r="O291" s="25">
        <f t="shared" si="68"/>
        <v>1307</v>
      </c>
      <c r="Q291" s="42"/>
    </row>
    <row r="292" spans="1:17" x14ac:dyDescent="0.25">
      <c r="A292" s="43" t="s">
        <v>130</v>
      </c>
      <c r="B292" s="20" t="s">
        <v>2</v>
      </c>
      <c r="C292" s="21">
        <v>44</v>
      </c>
      <c r="D292" s="21">
        <v>65</v>
      </c>
      <c r="E292" s="21">
        <v>71</v>
      </c>
      <c r="F292" s="21">
        <v>59</v>
      </c>
      <c r="G292" s="21">
        <v>76</v>
      </c>
      <c r="H292" s="21">
        <v>89</v>
      </c>
      <c r="I292" s="21">
        <v>112</v>
      </c>
      <c r="J292" s="21">
        <v>88</v>
      </c>
      <c r="K292" s="21">
        <v>97</v>
      </c>
      <c r="L292" s="21">
        <v>49</v>
      </c>
      <c r="M292" s="32"/>
      <c r="N292" s="32"/>
      <c r="O292" s="22">
        <f>SUM(C292:N292)</f>
        <v>750</v>
      </c>
      <c r="Q292" s="41"/>
    </row>
    <row r="293" spans="1:17" x14ac:dyDescent="0.25">
      <c r="A293" s="44"/>
      <c r="B293" s="19" t="s">
        <v>1</v>
      </c>
      <c r="C293" s="17">
        <v>65</v>
      </c>
      <c r="D293" s="17">
        <v>27</v>
      </c>
      <c r="E293" s="17">
        <v>31</v>
      </c>
      <c r="F293" s="17">
        <v>72</v>
      </c>
      <c r="G293" s="17">
        <v>33</v>
      </c>
      <c r="H293" s="17">
        <v>47</v>
      </c>
      <c r="I293" s="17">
        <v>31</v>
      </c>
      <c r="J293" s="17">
        <v>34</v>
      </c>
      <c r="K293" s="17">
        <v>42</v>
      </c>
      <c r="L293" s="17">
        <v>46</v>
      </c>
      <c r="M293" s="17">
        <v>40</v>
      </c>
      <c r="N293" s="17">
        <v>60</v>
      </c>
      <c r="O293" s="3">
        <f t="shared" ref="O293:O294" si="69">SUM(C293:N293)</f>
        <v>528</v>
      </c>
      <c r="Q293" s="42"/>
    </row>
    <row r="294" spans="1:17" x14ac:dyDescent="0.25">
      <c r="A294" s="45"/>
      <c r="B294" s="23" t="s">
        <v>3</v>
      </c>
      <c r="C294" s="24">
        <v>102</v>
      </c>
      <c r="D294" s="24">
        <v>35</v>
      </c>
      <c r="E294" s="24">
        <v>170</v>
      </c>
      <c r="F294" s="24">
        <v>186</v>
      </c>
      <c r="G294" s="24">
        <v>196</v>
      </c>
      <c r="H294" s="24">
        <v>195</v>
      </c>
      <c r="I294" s="24">
        <v>331</v>
      </c>
      <c r="J294" s="24">
        <v>434</v>
      </c>
      <c r="K294" s="24">
        <v>280</v>
      </c>
      <c r="L294" s="24">
        <v>32</v>
      </c>
      <c r="M294" s="24">
        <v>54</v>
      </c>
      <c r="N294" s="24">
        <v>18</v>
      </c>
      <c r="O294" s="25">
        <f t="shared" si="69"/>
        <v>2033</v>
      </c>
      <c r="Q294" s="42"/>
    </row>
    <row r="295" spans="1:17" x14ac:dyDescent="0.25">
      <c r="A295" s="43" t="s">
        <v>194</v>
      </c>
      <c r="B295" s="20" t="s">
        <v>2</v>
      </c>
      <c r="C295" s="21">
        <v>102</v>
      </c>
      <c r="D295" s="21">
        <v>97</v>
      </c>
      <c r="E295" s="21">
        <v>0</v>
      </c>
      <c r="F295" s="21">
        <v>168</v>
      </c>
      <c r="G295" s="21">
        <v>191</v>
      </c>
      <c r="H295" s="21">
        <v>130</v>
      </c>
      <c r="I295" s="21">
        <v>113</v>
      </c>
      <c r="J295" s="21">
        <v>116</v>
      </c>
      <c r="K295" s="21">
        <v>94</v>
      </c>
      <c r="L295" s="21">
        <v>76</v>
      </c>
      <c r="M295" s="32"/>
      <c r="N295" s="32"/>
      <c r="O295" s="22">
        <f>SUM(C295:N295)</f>
        <v>1087</v>
      </c>
      <c r="Q295" s="41"/>
    </row>
    <row r="296" spans="1:17" x14ac:dyDescent="0.25">
      <c r="A296" s="44"/>
      <c r="B296" s="19" t="s">
        <v>1</v>
      </c>
      <c r="C296" s="17">
        <v>34</v>
      </c>
      <c r="D296" s="17">
        <v>37</v>
      </c>
      <c r="E296" s="17">
        <v>100</v>
      </c>
      <c r="F296" s="17">
        <v>137</v>
      </c>
      <c r="G296" s="17">
        <v>51</v>
      </c>
      <c r="H296" s="17">
        <v>66</v>
      </c>
      <c r="I296" s="17">
        <v>51</v>
      </c>
      <c r="J296" s="17">
        <v>38</v>
      </c>
      <c r="K296" s="17">
        <v>38</v>
      </c>
      <c r="L296" s="17">
        <v>63</v>
      </c>
      <c r="M296" s="17">
        <v>65</v>
      </c>
      <c r="N296" s="17">
        <v>32</v>
      </c>
      <c r="O296" s="3">
        <f t="shared" ref="O296:O297" si="70">SUM(C296:N296)</f>
        <v>712</v>
      </c>
      <c r="Q296" s="42"/>
    </row>
    <row r="297" spans="1:17" x14ac:dyDescent="0.25">
      <c r="A297" s="45"/>
      <c r="B297" s="23" t="s">
        <v>3</v>
      </c>
      <c r="C297" s="24">
        <v>177</v>
      </c>
      <c r="D297" s="24">
        <v>94</v>
      </c>
      <c r="E297" s="24">
        <v>186</v>
      </c>
      <c r="F297" s="24">
        <v>226</v>
      </c>
      <c r="G297" s="24">
        <v>192</v>
      </c>
      <c r="H297" s="24">
        <v>236</v>
      </c>
      <c r="I297" s="24">
        <v>354</v>
      </c>
      <c r="J297" s="24">
        <v>562</v>
      </c>
      <c r="K297" s="24">
        <v>114</v>
      </c>
      <c r="L297" s="24">
        <v>31</v>
      </c>
      <c r="M297" s="24">
        <v>42</v>
      </c>
      <c r="N297" s="24">
        <v>13</v>
      </c>
      <c r="O297" s="25">
        <f t="shared" si="70"/>
        <v>2227</v>
      </c>
      <c r="Q297" s="42"/>
    </row>
    <row r="298" spans="1:17" x14ac:dyDescent="0.25">
      <c r="A298" s="43" t="s">
        <v>132</v>
      </c>
      <c r="B298" s="20" t="s">
        <v>2</v>
      </c>
      <c r="C298" s="21">
        <v>89</v>
      </c>
      <c r="D298" s="21">
        <v>59</v>
      </c>
      <c r="E298" s="21">
        <v>0</v>
      </c>
      <c r="F298" s="21">
        <v>74</v>
      </c>
      <c r="G298" s="21">
        <v>71</v>
      </c>
      <c r="H298" s="21">
        <v>81</v>
      </c>
      <c r="I298" s="21">
        <v>70</v>
      </c>
      <c r="J298" s="21">
        <v>128</v>
      </c>
      <c r="K298" s="21">
        <v>214</v>
      </c>
      <c r="L298" s="21">
        <v>52</v>
      </c>
      <c r="M298" s="32"/>
      <c r="N298" s="32"/>
      <c r="O298" s="22">
        <f>SUM(C298:N298)</f>
        <v>838</v>
      </c>
      <c r="Q298" s="41"/>
    </row>
    <row r="299" spans="1:17" x14ac:dyDescent="0.25">
      <c r="A299" s="44"/>
      <c r="B299" s="19" t="s">
        <v>1</v>
      </c>
      <c r="C299" s="17">
        <v>120</v>
      </c>
      <c r="D299" s="17">
        <v>73</v>
      </c>
      <c r="E299" s="17">
        <v>92</v>
      </c>
      <c r="F299" s="17">
        <v>125</v>
      </c>
      <c r="G299" s="17">
        <v>72</v>
      </c>
      <c r="H299" s="17">
        <v>65</v>
      </c>
      <c r="I299" s="17">
        <v>130</v>
      </c>
      <c r="J299" s="17">
        <v>55</v>
      </c>
      <c r="K299" s="17">
        <v>78</v>
      </c>
      <c r="L299" s="17">
        <v>79</v>
      </c>
      <c r="M299" s="17">
        <v>118</v>
      </c>
      <c r="N299" s="17">
        <v>125</v>
      </c>
      <c r="O299" s="3">
        <f t="shared" ref="O299:O300" si="71">SUM(C299:N299)</f>
        <v>1132</v>
      </c>
      <c r="Q299" s="42"/>
    </row>
    <row r="300" spans="1:17" x14ac:dyDescent="0.25">
      <c r="A300" s="45"/>
      <c r="B300" s="23" t="s">
        <v>3</v>
      </c>
      <c r="C300" s="24">
        <v>97</v>
      </c>
      <c r="D300" s="24">
        <v>118</v>
      </c>
      <c r="E300" s="24">
        <v>143</v>
      </c>
      <c r="F300" s="24">
        <v>149</v>
      </c>
      <c r="G300" s="24">
        <v>123</v>
      </c>
      <c r="H300" s="24">
        <v>88</v>
      </c>
      <c r="I300" s="24">
        <v>127</v>
      </c>
      <c r="J300" s="24">
        <v>182</v>
      </c>
      <c r="K300" s="24">
        <v>301</v>
      </c>
      <c r="L300" s="24">
        <v>37</v>
      </c>
      <c r="M300" s="24">
        <v>20</v>
      </c>
      <c r="N300" s="24">
        <v>27</v>
      </c>
      <c r="O300" s="25">
        <f t="shared" si="71"/>
        <v>1412</v>
      </c>
      <c r="Q300" s="42"/>
    </row>
    <row r="301" spans="1:17" x14ac:dyDescent="0.25">
      <c r="A301" s="43" t="s">
        <v>133</v>
      </c>
      <c r="B301" s="20" t="s">
        <v>2</v>
      </c>
      <c r="C301" s="21">
        <v>133</v>
      </c>
      <c r="D301" s="21">
        <v>109</v>
      </c>
      <c r="E301" s="21">
        <v>0</v>
      </c>
      <c r="F301" s="21">
        <v>142</v>
      </c>
      <c r="G301" s="21">
        <v>163</v>
      </c>
      <c r="H301" s="21">
        <v>138</v>
      </c>
      <c r="I301" s="21">
        <v>102</v>
      </c>
      <c r="J301" s="21">
        <v>94</v>
      </c>
      <c r="K301" s="21">
        <v>125</v>
      </c>
      <c r="L301" s="21">
        <v>118</v>
      </c>
      <c r="M301" s="32"/>
      <c r="N301" s="32"/>
      <c r="O301" s="22">
        <f>SUM(C301:N301)</f>
        <v>1124</v>
      </c>
      <c r="Q301" s="41"/>
    </row>
    <row r="302" spans="1:17" x14ac:dyDescent="0.25">
      <c r="A302" s="44"/>
      <c r="B302" s="19" t="s">
        <v>1</v>
      </c>
      <c r="C302" s="17">
        <v>51</v>
      </c>
      <c r="D302" s="17">
        <v>33</v>
      </c>
      <c r="E302" s="17">
        <v>42</v>
      </c>
      <c r="F302" s="17">
        <v>68</v>
      </c>
      <c r="G302" s="17">
        <v>29</v>
      </c>
      <c r="H302" s="17">
        <v>27</v>
      </c>
      <c r="I302" s="17">
        <v>31</v>
      </c>
      <c r="J302" s="17">
        <v>33</v>
      </c>
      <c r="K302" s="17">
        <v>45</v>
      </c>
      <c r="L302" s="17">
        <v>63</v>
      </c>
      <c r="M302" s="17">
        <v>75</v>
      </c>
      <c r="N302" s="17">
        <v>39</v>
      </c>
      <c r="O302" s="3">
        <f t="shared" ref="O302:O303" si="72">SUM(C302:N302)</f>
        <v>536</v>
      </c>
      <c r="Q302" s="42"/>
    </row>
    <row r="303" spans="1:17" x14ac:dyDescent="0.25">
      <c r="A303" s="45"/>
      <c r="B303" s="23" t="s">
        <v>3</v>
      </c>
      <c r="C303" s="24">
        <v>95</v>
      </c>
      <c r="D303" s="24">
        <v>51</v>
      </c>
      <c r="E303" s="24">
        <v>98</v>
      </c>
      <c r="F303" s="24">
        <v>49</v>
      </c>
      <c r="G303" s="24">
        <v>103</v>
      </c>
      <c r="H303" s="24">
        <v>93</v>
      </c>
      <c r="I303" s="24">
        <v>50</v>
      </c>
      <c r="J303" s="24">
        <v>99</v>
      </c>
      <c r="K303" s="24">
        <v>67</v>
      </c>
      <c r="L303" s="24">
        <v>15</v>
      </c>
      <c r="M303" s="24">
        <v>19</v>
      </c>
      <c r="N303" s="24">
        <v>32</v>
      </c>
      <c r="O303" s="25">
        <f t="shared" si="72"/>
        <v>771</v>
      </c>
      <c r="Q303" s="42"/>
    </row>
    <row r="304" spans="1:17" x14ac:dyDescent="0.25">
      <c r="A304" s="43" t="s">
        <v>134</v>
      </c>
      <c r="B304" s="20" t="s">
        <v>2</v>
      </c>
      <c r="C304" s="21">
        <v>55</v>
      </c>
      <c r="D304" s="21">
        <v>69</v>
      </c>
      <c r="E304" s="21">
        <v>0</v>
      </c>
      <c r="F304" s="21">
        <v>38</v>
      </c>
      <c r="G304" s="21">
        <v>61</v>
      </c>
      <c r="H304" s="21">
        <v>88</v>
      </c>
      <c r="I304" s="21">
        <v>58</v>
      </c>
      <c r="J304" s="21">
        <v>48</v>
      </c>
      <c r="K304" s="21">
        <v>58</v>
      </c>
      <c r="L304" s="21">
        <v>30</v>
      </c>
      <c r="M304" s="32"/>
      <c r="N304" s="32"/>
      <c r="O304" s="22">
        <f>SUM(C304:N304)</f>
        <v>505</v>
      </c>
      <c r="Q304" s="41"/>
    </row>
    <row r="305" spans="1:17" x14ac:dyDescent="0.25">
      <c r="A305" s="44"/>
      <c r="B305" s="19" t="s">
        <v>1</v>
      </c>
      <c r="C305" s="17">
        <v>38</v>
      </c>
      <c r="D305" s="17">
        <v>72</v>
      </c>
      <c r="E305" s="17">
        <v>49</v>
      </c>
      <c r="F305" s="17">
        <v>32</v>
      </c>
      <c r="G305" s="17">
        <v>35</v>
      </c>
      <c r="H305" s="17">
        <v>13</v>
      </c>
      <c r="I305" s="17">
        <v>9</v>
      </c>
      <c r="J305" s="17">
        <v>8</v>
      </c>
      <c r="K305" s="17">
        <v>20</v>
      </c>
      <c r="L305" s="17">
        <v>16</v>
      </c>
      <c r="M305" s="17">
        <v>33</v>
      </c>
      <c r="N305" s="17">
        <v>24</v>
      </c>
      <c r="O305" s="3">
        <f t="shared" ref="O305:O306" si="73">SUM(C305:N305)</f>
        <v>349</v>
      </c>
      <c r="Q305" s="42"/>
    </row>
    <row r="306" spans="1:17" x14ac:dyDescent="0.25">
      <c r="A306" s="45"/>
      <c r="B306" s="23" t="s">
        <v>3</v>
      </c>
      <c r="C306" s="24">
        <v>254</v>
      </c>
      <c r="D306" s="24">
        <v>148</v>
      </c>
      <c r="E306" s="24">
        <v>304</v>
      </c>
      <c r="F306" s="24">
        <v>322</v>
      </c>
      <c r="G306" s="24">
        <v>317</v>
      </c>
      <c r="H306" s="24">
        <v>226</v>
      </c>
      <c r="I306" s="24">
        <v>176</v>
      </c>
      <c r="J306" s="24">
        <v>273</v>
      </c>
      <c r="K306" s="24">
        <v>134</v>
      </c>
      <c r="L306" s="24">
        <v>74</v>
      </c>
      <c r="M306" s="24">
        <v>101</v>
      </c>
      <c r="N306" s="24">
        <v>124</v>
      </c>
      <c r="O306" s="25">
        <f t="shared" si="73"/>
        <v>2453</v>
      </c>
      <c r="Q306" s="42"/>
    </row>
    <row r="307" spans="1:17" x14ac:dyDescent="0.25">
      <c r="A307" s="43" t="s">
        <v>135</v>
      </c>
      <c r="B307" s="20" t="s">
        <v>2</v>
      </c>
      <c r="C307" s="21">
        <v>76</v>
      </c>
      <c r="D307" s="21">
        <v>79</v>
      </c>
      <c r="E307" s="21">
        <v>0</v>
      </c>
      <c r="F307" s="21">
        <v>106</v>
      </c>
      <c r="G307" s="21">
        <v>94</v>
      </c>
      <c r="H307" s="21">
        <v>105</v>
      </c>
      <c r="I307" s="21">
        <v>177</v>
      </c>
      <c r="J307" s="21">
        <f>62+96</f>
        <v>158</v>
      </c>
      <c r="K307" s="21">
        <f>89+3</f>
        <v>92</v>
      </c>
      <c r="L307" s="21">
        <v>27</v>
      </c>
      <c r="M307" s="32"/>
      <c r="N307" s="32"/>
      <c r="O307" s="22">
        <f>SUM(C307:N307)</f>
        <v>914</v>
      </c>
      <c r="Q307" s="41"/>
    </row>
    <row r="308" spans="1:17" x14ac:dyDescent="0.25">
      <c r="A308" s="44"/>
      <c r="B308" s="19" t="s">
        <v>1</v>
      </c>
      <c r="C308" s="17">
        <v>152</v>
      </c>
      <c r="D308" s="17">
        <v>188</v>
      </c>
      <c r="E308" s="17">
        <v>155</v>
      </c>
      <c r="F308" s="17">
        <v>153</v>
      </c>
      <c r="G308" s="17">
        <v>133</v>
      </c>
      <c r="H308" s="17">
        <v>81</v>
      </c>
      <c r="I308" s="17">
        <v>146</v>
      </c>
      <c r="J308" s="17">
        <v>120</v>
      </c>
      <c r="K308" s="17">
        <v>116</v>
      </c>
      <c r="L308" s="17">
        <v>212</v>
      </c>
      <c r="M308" s="17">
        <v>251</v>
      </c>
      <c r="N308" s="17">
        <v>201</v>
      </c>
      <c r="O308" s="3">
        <f t="shared" ref="O308" si="74">SUM(C308:N308)</f>
        <v>1908</v>
      </c>
      <c r="Q308" s="42"/>
    </row>
    <row r="309" spans="1:17" x14ac:dyDescent="0.25">
      <c r="A309" s="45"/>
      <c r="B309" s="23" t="s">
        <v>3</v>
      </c>
      <c r="C309" s="24">
        <v>122</v>
      </c>
      <c r="D309" s="24">
        <v>78</v>
      </c>
      <c r="E309" s="24">
        <v>129</v>
      </c>
      <c r="F309" s="24">
        <v>163</v>
      </c>
      <c r="G309" s="24">
        <v>121</v>
      </c>
      <c r="H309" s="24">
        <v>125</v>
      </c>
      <c r="I309" s="24">
        <v>87</v>
      </c>
      <c r="J309" s="24">
        <v>237</v>
      </c>
      <c r="K309" s="24">
        <v>126</v>
      </c>
      <c r="L309" s="24">
        <v>31</v>
      </c>
      <c r="M309" s="24">
        <v>43</v>
      </c>
      <c r="N309" s="24">
        <v>28</v>
      </c>
      <c r="O309" s="25">
        <f>SUM(C309:N309)</f>
        <v>1290</v>
      </c>
      <c r="Q309" s="42"/>
    </row>
    <row r="310" spans="1:17" x14ac:dyDescent="0.25">
      <c r="A310" s="43" t="s">
        <v>136</v>
      </c>
      <c r="B310" s="20" t="s">
        <v>2</v>
      </c>
      <c r="C310" s="21">
        <v>62</v>
      </c>
      <c r="D310" s="21">
        <v>42</v>
      </c>
      <c r="E310" s="21">
        <v>54</v>
      </c>
      <c r="F310" s="21">
        <v>51</v>
      </c>
      <c r="G310" s="21">
        <v>39</v>
      </c>
      <c r="H310" s="21">
        <v>68</v>
      </c>
      <c r="I310" s="21">
        <v>61</v>
      </c>
      <c r="J310" s="21">
        <v>23</v>
      </c>
      <c r="K310" s="21">
        <v>33</v>
      </c>
      <c r="L310" s="21">
        <v>42</v>
      </c>
      <c r="M310" s="32"/>
      <c r="N310" s="32"/>
      <c r="O310" s="22">
        <f>SUM(C310:N310)</f>
        <v>475</v>
      </c>
      <c r="Q310" s="41"/>
    </row>
    <row r="311" spans="1:17" x14ac:dyDescent="0.25">
      <c r="A311" s="44"/>
      <c r="B311" s="19" t="s">
        <v>1</v>
      </c>
      <c r="C311" s="17">
        <v>94</v>
      </c>
      <c r="D311" s="17">
        <v>45</v>
      </c>
      <c r="E311" s="17">
        <v>50</v>
      </c>
      <c r="F311" s="17">
        <v>35</v>
      </c>
      <c r="G311" s="17">
        <v>23</v>
      </c>
      <c r="H311" s="17">
        <v>32</v>
      </c>
      <c r="I311" s="17">
        <v>28</v>
      </c>
      <c r="J311" s="17">
        <v>36</v>
      </c>
      <c r="K311" s="17">
        <v>56</v>
      </c>
      <c r="L311" s="17">
        <v>29</v>
      </c>
      <c r="M311" s="17">
        <v>51</v>
      </c>
      <c r="N311" s="17">
        <v>86</v>
      </c>
      <c r="O311" s="3">
        <f t="shared" ref="O311:O312" si="75">SUM(C311:N311)</f>
        <v>565</v>
      </c>
      <c r="Q311" s="42"/>
    </row>
    <row r="312" spans="1:17" x14ac:dyDescent="0.25">
      <c r="A312" s="45"/>
      <c r="B312" s="23" t="s">
        <v>3</v>
      </c>
      <c r="C312" s="24">
        <v>268</v>
      </c>
      <c r="D312" s="24">
        <v>205</v>
      </c>
      <c r="E312" s="24">
        <v>444</v>
      </c>
      <c r="F312" s="24">
        <v>564</v>
      </c>
      <c r="G312" s="24">
        <v>525</v>
      </c>
      <c r="H312" s="24">
        <v>542</v>
      </c>
      <c r="I312" s="24">
        <v>348</v>
      </c>
      <c r="J312" s="24">
        <v>341</v>
      </c>
      <c r="K312" s="24">
        <v>487</v>
      </c>
      <c r="L312" s="24">
        <v>378</v>
      </c>
      <c r="M312" s="24">
        <v>495</v>
      </c>
      <c r="N312" s="24">
        <v>340</v>
      </c>
      <c r="O312" s="25">
        <f t="shared" si="75"/>
        <v>4937</v>
      </c>
      <c r="Q312" s="42"/>
    </row>
    <row r="313" spans="1:17" x14ac:dyDescent="0.25">
      <c r="A313" s="43" t="s">
        <v>137</v>
      </c>
      <c r="B313" s="20" t="s">
        <v>2</v>
      </c>
      <c r="C313" s="21">
        <v>25</v>
      </c>
      <c r="D313" s="21">
        <v>18</v>
      </c>
      <c r="E313" s="21">
        <v>17</v>
      </c>
      <c r="F313" s="21">
        <v>43</v>
      </c>
      <c r="G313" s="21">
        <v>30</v>
      </c>
      <c r="H313" s="21">
        <v>60</v>
      </c>
      <c r="I313" s="21">
        <v>23</v>
      </c>
      <c r="J313" s="21">
        <v>31</v>
      </c>
      <c r="K313" s="21">
        <v>50</v>
      </c>
      <c r="L313" s="21">
        <v>17</v>
      </c>
      <c r="M313" s="32"/>
      <c r="N313" s="32"/>
      <c r="O313" s="22">
        <f>SUM(C313:N313)</f>
        <v>314</v>
      </c>
      <c r="Q313" s="41"/>
    </row>
    <row r="314" spans="1:17" x14ac:dyDescent="0.25">
      <c r="A314" s="44"/>
      <c r="B314" s="19" t="s">
        <v>1</v>
      </c>
      <c r="C314" s="17">
        <v>13</v>
      </c>
      <c r="D314" s="17">
        <v>5</v>
      </c>
      <c r="E314" s="17">
        <v>12</v>
      </c>
      <c r="F314" s="17">
        <v>10</v>
      </c>
      <c r="G314" s="17">
        <v>18</v>
      </c>
      <c r="H314" s="17">
        <v>9</v>
      </c>
      <c r="I314" s="17">
        <v>14</v>
      </c>
      <c r="J314" s="17">
        <v>8</v>
      </c>
      <c r="K314" s="17">
        <v>37</v>
      </c>
      <c r="L314" s="17">
        <v>7</v>
      </c>
      <c r="M314" s="17">
        <v>15</v>
      </c>
      <c r="N314" s="17">
        <v>31</v>
      </c>
      <c r="O314" s="3">
        <f t="shared" ref="O314:O315" si="76">SUM(C314:N314)</f>
        <v>179</v>
      </c>
      <c r="Q314" s="42"/>
    </row>
    <row r="315" spans="1:17" x14ac:dyDescent="0.25">
      <c r="A315" s="45"/>
      <c r="B315" s="23" t="s">
        <v>3</v>
      </c>
      <c r="C315" s="24">
        <v>0</v>
      </c>
      <c r="D315" s="24">
        <v>158</v>
      </c>
      <c r="E315" s="24">
        <v>27</v>
      </c>
      <c r="F315" s="24">
        <v>48</v>
      </c>
      <c r="G315" s="24">
        <v>106</v>
      </c>
      <c r="H315" s="24">
        <v>79</v>
      </c>
      <c r="I315" s="24">
        <v>44</v>
      </c>
      <c r="J315" s="24">
        <v>63</v>
      </c>
      <c r="K315" s="24">
        <v>30</v>
      </c>
      <c r="L315" s="24">
        <v>2</v>
      </c>
      <c r="M315" s="24">
        <v>11</v>
      </c>
      <c r="N315" s="24">
        <v>3</v>
      </c>
      <c r="O315" s="25">
        <f t="shared" si="76"/>
        <v>571</v>
      </c>
      <c r="Q315" s="42"/>
    </row>
    <row r="316" spans="1:17" x14ac:dyDescent="0.25">
      <c r="A316" s="43" t="s">
        <v>138</v>
      </c>
      <c r="B316" s="20" t="s">
        <v>2</v>
      </c>
      <c r="C316" s="21">
        <v>22</v>
      </c>
      <c r="D316" s="21">
        <v>45</v>
      </c>
      <c r="E316" s="21">
        <v>0</v>
      </c>
      <c r="F316" s="21">
        <v>32</v>
      </c>
      <c r="G316" s="21">
        <v>61</v>
      </c>
      <c r="H316" s="21">
        <v>66</v>
      </c>
      <c r="I316" s="21">
        <v>61</v>
      </c>
      <c r="J316" s="21">
        <v>71</v>
      </c>
      <c r="K316" s="21">
        <v>82</v>
      </c>
      <c r="L316" s="21">
        <v>26</v>
      </c>
      <c r="M316" s="32"/>
      <c r="N316" s="32"/>
      <c r="O316" s="22">
        <f>SUM(C316:N316)</f>
        <v>466</v>
      </c>
    </row>
    <row r="317" spans="1:17" x14ac:dyDescent="0.25">
      <c r="A317" s="44"/>
      <c r="B317" s="19" t="s">
        <v>1</v>
      </c>
      <c r="C317" s="17">
        <v>52</v>
      </c>
      <c r="D317" s="17">
        <v>39</v>
      </c>
      <c r="E317" s="17">
        <v>19</v>
      </c>
      <c r="F317" s="17">
        <v>12</v>
      </c>
      <c r="G317" s="17">
        <v>27</v>
      </c>
      <c r="H317" s="17">
        <v>8</v>
      </c>
      <c r="I317" s="17">
        <v>15</v>
      </c>
      <c r="J317" s="17">
        <v>18</v>
      </c>
      <c r="K317" s="17">
        <v>58</v>
      </c>
      <c r="L317" s="17">
        <v>23</v>
      </c>
      <c r="M317" s="17">
        <v>15</v>
      </c>
      <c r="N317" s="17">
        <v>9</v>
      </c>
      <c r="O317" s="3">
        <f t="shared" ref="O317" si="77">SUM(C317:N317)</f>
        <v>295</v>
      </c>
    </row>
    <row r="318" spans="1:17" x14ac:dyDescent="0.25">
      <c r="A318" s="45"/>
      <c r="B318" s="23" t="s">
        <v>3</v>
      </c>
      <c r="C318" s="24">
        <v>148</v>
      </c>
      <c r="D318" s="24">
        <v>172</v>
      </c>
      <c r="E318" s="24">
        <v>203</v>
      </c>
      <c r="F318" s="24">
        <v>271</v>
      </c>
      <c r="G318" s="24">
        <v>164</v>
      </c>
      <c r="H318" s="24">
        <v>196</v>
      </c>
      <c r="I318" s="24">
        <v>185</v>
      </c>
      <c r="J318" s="24">
        <v>227</v>
      </c>
      <c r="K318" s="24">
        <v>77</v>
      </c>
      <c r="L318" s="24">
        <v>5</v>
      </c>
      <c r="M318" s="24">
        <v>3</v>
      </c>
      <c r="N318" s="24">
        <v>2</v>
      </c>
      <c r="O318" s="25">
        <f>SUM(C318:N318)</f>
        <v>1653</v>
      </c>
    </row>
    <row r="319" spans="1:17" x14ac:dyDescent="0.25">
      <c r="A319" s="43" t="s">
        <v>139</v>
      </c>
      <c r="B319" s="20" t="s">
        <v>2</v>
      </c>
      <c r="C319" s="21">
        <v>102</v>
      </c>
      <c r="D319" s="21">
        <v>120</v>
      </c>
      <c r="E319" s="21">
        <v>153</v>
      </c>
      <c r="F319" s="21">
        <v>82</v>
      </c>
      <c r="G319" s="21">
        <v>105</v>
      </c>
      <c r="H319" s="21">
        <v>136</v>
      </c>
      <c r="I319" s="21">
        <v>139</v>
      </c>
      <c r="J319" s="21">
        <v>70</v>
      </c>
      <c r="K319" s="21">
        <v>97</v>
      </c>
      <c r="L319" s="21">
        <v>31</v>
      </c>
      <c r="M319" s="32"/>
      <c r="N319" s="32"/>
      <c r="O319" s="22">
        <f>SUM(C319:N319)</f>
        <v>1035</v>
      </c>
    </row>
    <row r="320" spans="1:17" x14ac:dyDescent="0.25">
      <c r="A320" s="44"/>
      <c r="B320" s="19" t="s">
        <v>1</v>
      </c>
      <c r="C320" s="17">
        <v>110</v>
      </c>
      <c r="D320" s="17">
        <v>67</v>
      </c>
      <c r="E320" s="17">
        <v>142</v>
      </c>
      <c r="F320" s="17">
        <v>85</v>
      </c>
      <c r="G320" s="17">
        <v>93</v>
      </c>
      <c r="H320" s="17">
        <v>55</v>
      </c>
      <c r="I320" s="17">
        <v>66</v>
      </c>
      <c r="J320" s="17">
        <v>59</v>
      </c>
      <c r="K320" s="17">
        <v>91</v>
      </c>
      <c r="L320" s="17">
        <v>130</v>
      </c>
      <c r="M320" s="17">
        <v>79</v>
      </c>
      <c r="N320" s="17">
        <v>103</v>
      </c>
      <c r="O320" s="3">
        <f t="shared" ref="O320:O321" si="78">SUM(C320:N320)</f>
        <v>1080</v>
      </c>
    </row>
    <row r="321" spans="1:15" x14ac:dyDescent="0.25">
      <c r="A321" s="45"/>
      <c r="B321" s="23" t="s">
        <v>3</v>
      </c>
      <c r="C321" s="24">
        <v>473</v>
      </c>
      <c r="D321" s="24">
        <v>236</v>
      </c>
      <c r="E321" s="24">
        <v>442</v>
      </c>
      <c r="F321" s="24">
        <v>729</v>
      </c>
      <c r="G321" s="24">
        <v>661</v>
      </c>
      <c r="H321" s="24">
        <v>459</v>
      </c>
      <c r="I321" s="24">
        <v>245</v>
      </c>
      <c r="J321" s="24">
        <v>167</v>
      </c>
      <c r="K321" s="24">
        <v>187</v>
      </c>
      <c r="L321" s="24">
        <v>105</v>
      </c>
      <c r="M321" s="24">
        <v>264</v>
      </c>
      <c r="N321" s="24">
        <v>271</v>
      </c>
      <c r="O321" s="25">
        <f t="shared" si="78"/>
        <v>4239</v>
      </c>
    </row>
    <row r="322" spans="1:15" x14ac:dyDescent="0.25">
      <c r="A322" s="43" t="s">
        <v>172</v>
      </c>
      <c r="B322" s="20" t="s">
        <v>2</v>
      </c>
      <c r="C322" s="21">
        <v>32</v>
      </c>
      <c r="D322" s="21">
        <v>30</v>
      </c>
      <c r="E322" s="21">
        <v>46</v>
      </c>
      <c r="F322" s="21">
        <v>41</v>
      </c>
      <c r="G322" s="21">
        <v>88</v>
      </c>
      <c r="H322" s="21">
        <v>48</v>
      </c>
      <c r="I322" s="21">
        <v>41</v>
      </c>
      <c r="J322" s="21">
        <v>53</v>
      </c>
      <c r="K322" s="21">
        <v>78</v>
      </c>
      <c r="L322" s="21">
        <v>37</v>
      </c>
      <c r="M322" s="32"/>
      <c r="N322" s="32"/>
      <c r="O322" s="22">
        <f>SUM(C322:N322)</f>
        <v>494</v>
      </c>
    </row>
    <row r="323" spans="1:15" x14ac:dyDescent="0.25">
      <c r="A323" s="44"/>
      <c r="B323" s="19" t="s">
        <v>1</v>
      </c>
      <c r="C323" s="17">
        <v>27</v>
      </c>
      <c r="D323" s="17">
        <v>23</v>
      </c>
      <c r="E323" s="17">
        <v>14</v>
      </c>
      <c r="F323" s="17">
        <v>7</v>
      </c>
      <c r="G323" s="17">
        <v>27</v>
      </c>
      <c r="H323" s="17">
        <v>11</v>
      </c>
      <c r="I323" s="17">
        <v>27</v>
      </c>
      <c r="J323" s="17">
        <v>18</v>
      </c>
      <c r="K323" s="17">
        <v>10</v>
      </c>
      <c r="L323" s="17">
        <v>21</v>
      </c>
      <c r="M323" s="17">
        <v>16</v>
      </c>
      <c r="N323" s="17">
        <v>20</v>
      </c>
      <c r="O323" s="3">
        <f t="shared" ref="O323:O324" si="79">SUM(C323:N323)</f>
        <v>221</v>
      </c>
    </row>
    <row r="324" spans="1:15" x14ac:dyDescent="0.25">
      <c r="A324" s="45"/>
      <c r="B324" s="23" t="s">
        <v>3</v>
      </c>
      <c r="C324" s="24">
        <v>0</v>
      </c>
      <c r="D324" s="24">
        <v>0</v>
      </c>
      <c r="E324" s="24">
        <v>0</v>
      </c>
      <c r="F324" s="24">
        <v>0</v>
      </c>
      <c r="G324" s="24">
        <v>0</v>
      </c>
      <c r="H324" s="24">
        <v>248</v>
      </c>
      <c r="I324" s="24">
        <v>74</v>
      </c>
      <c r="J324" s="24">
        <v>175</v>
      </c>
      <c r="K324" s="24">
        <v>64</v>
      </c>
      <c r="L324" s="24">
        <v>5</v>
      </c>
      <c r="M324" s="24">
        <v>12</v>
      </c>
      <c r="N324" s="24">
        <v>16</v>
      </c>
      <c r="O324" s="25">
        <f t="shared" si="79"/>
        <v>594</v>
      </c>
    </row>
    <row r="325" spans="1:15" x14ac:dyDescent="0.25">
      <c r="A325" s="43" t="s">
        <v>141</v>
      </c>
      <c r="B325" s="20" t="s">
        <v>2</v>
      </c>
      <c r="C325" s="21">
        <v>143</v>
      </c>
      <c r="D325" s="21">
        <v>82</v>
      </c>
      <c r="E325" s="21">
        <v>116</v>
      </c>
      <c r="F325" s="21">
        <v>97</v>
      </c>
      <c r="G325" s="21">
        <v>122</v>
      </c>
      <c r="H325" s="21">
        <v>113</v>
      </c>
      <c r="I325" s="21">
        <v>93</v>
      </c>
      <c r="J325" s="21">
        <v>131</v>
      </c>
      <c r="K325" s="21">
        <v>137</v>
      </c>
      <c r="L325" s="21">
        <v>65</v>
      </c>
      <c r="M325" s="32"/>
      <c r="N325" s="32"/>
      <c r="O325" s="22">
        <f>SUM(C325:N325)</f>
        <v>1099</v>
      </c>
    </row>
    <row r="326" spans="1:15" x14ac:dyDescent="0.25">
      <c r="A326" s="44"/>
      <c r="B326" s="19" t="s">
        <v>1</v>
      </c>
      <c r="C326" s="17">
        <v>168</v>
      </c>
      <c r="D326" s="17">
        <v>129</v>
      </c>
      <c r="E326" s="17">
        <v>139</v>
      </c>
      <c r="F326" s="17">
        <v>139</v>
      </c>
      <c r="G326" s="17">
        <v>93</v>
      </c>
      <c r="H326" s="17">
        <v>68</v>
      </c>
      <c r="I326" s="17">
        <v>52</v>
      </c>
      <c r="J326" s="17">
        <v>75</v>
      </c>
      <c r="K326" s="17">
        <v>135</v>
      </c>
      <c r="L326" s="17">
        <v>121</v>
      </c>
      <c r="M326" s="17">
        <v>140</v>
      </c>
      <c r="N326" s="17">
        <v>451</v>
      </c>
      <c r="O326" s="3">
        <f t="shared" ref="O326:O327" si="80">SUM(C326:N326)</f>
        <v>1710</v>
      </c>
    </row>
    <row r="327" spans="1:15" x14ac:dyDescent="0.25">
      <c r="A327" s="45"/>
      <c r="B327" s="23" t="s">
        <v>3</v>
      </c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>
        <v>122</v>
      </c>
      <c r="O327" s="25">
        <f t="shared" si="80"/>
        <v>122</v>
      </c>
    </row>
    <row r="328" spans="1:15" x14ac:dyDescent="0.25">
      <c r="A328" s="43" t="s">
        <v>142</v>
      </c>
      <c r="B328" s="20" t="s">
        <v>2</v>
      </c>
      <c r="C328" s="21">
        <v>113</v>
      </c>
      <c r="D328" s="21">
        <v>340</v>
      </c>
      <c r="E328" s="21">
        <v>299</v>
      </c>
      <c r="F328" s="21">
        <v>175</v>
      </c>
      <c r="G328" s="21">
        <v>155</v>
      </c>
      <c r="H328" s="21">
        <v>137</v>
      </c>
      <c r="I328" s="21">
        <v>93</v>
      </c>
      <c r="J328" s="21">
        <v>96</v>
      </c>
      <c r="K328" s="21">
        <v>128</v>
      </c>
      <c r="L328" s="21">
        <v>45</v>
      </c>
      <c r="M328" s="32"/>
      <c r="N328" s="32"/>
      <c r="O328" s="22">
        <f>SUM(C328:N328)</f>
        <v>1581</v>
      </c>
    </row>
    <row r="329" spans="1:15" x14ac:dyDescent="0.25">
      <c r="A329" s="44"/>
      <c r="B329" s="19" t="s">
        <v>1</v>
      </c>
      <c r="C329" s="17">
        <v>181</v>
      </c>
      <c r="D329" s="17">
        <v>140</v>
      </c>
      <c r="E329" s="17">
        <v>110</v>
      </c>
      <c r="F329" s="17">
        <v>132</v>
      </c>
      <c r="G329" s="17">
        <v>68</v>
      </c>
      <c r="H329" s="17">
        <v>68</v>
      </c>
      <c r="I329" s="17">
        <v>179</v>
      </c>
      <c r="J329" s="17">
        <v>52</v>
      </c>
      <c r="K329" s="17">
        <v>117</v>
      </c>
      <c r="L329" s="17">
        <v>105</v>
      </c>
      <c r="M329" s="17">
        <v>71</v>
      </c>
      <c r="N329" s="17">
        <v>85</v>
      </c>
      <c r="O329" s="3">
        <f t="shared" ref="O329:O330" si="81">SUM(C329:N329)</f>
        <v>1308</v>
      </c>
    </row>
    <row r="330" spans="1:15" x14ac:dyDescent="0.25">
      <c r="A330" s="45"/>
      <c r="B330" s="23" t="s">
        <v>3</v>
      </c>
      <c r="C330" s="24">
        <v>0</v>
      </c>
      <c r="D330" s="24">
        <v>0</v>
      </c>
      <c r="E330" s="24">
        <v>0</v>
      </c>
      <c r="F330" s="24">
        <v>0</v>
      </c>
      <c r="G330" s="24">
        <v>0</v>
      </c>
      <c r="H330" s="24">
        <v>1213</v>
      </c>
      <c r="I330" s="24">
        <v>251</v>
      </c>
      <c r="J330" s="24">
        <v>248</v>
      </c>
      <c r="K330" s="24">
        <v>277</v>
      </c>
      <c r="L330" s="24">
        <v>315</v>
      </c>
      <c r="M330" s="24">
        <v>156</v>
      </c>
      <c r="N330" s="24">
        <v>59</v>
      </c>
      <c r="O330" s="25">
        <f t="shared" si="81"/>
        <v>2519</v>
      </c>
    </row>
    <row r="331" spans="1:15" x14ac:dyDescent="0.25">
      <c r="A331" s="43" t="s">
        <v>143</v>
      </c>
      <c r="B331" s="20" t="s">
        <v>2</v>
      </c>
      <c r="C331" s="21">
        <v>132</v>
      </c>
      <c r="D331" s="21">
        <v>75</v>
      </c>
      <c r="E331" s="21">
        <v>88</v>
      </c>
      <c r="F331" s="21">
        <v>77</v>
      </c>
      <c r="G331" s="21">
        <v>48</v>
      </c>
      <c r="H331" s="21">
        <v>53</v>
      </c>
      <c r="I331" s="21">
        <v>58</v>
      </c>
      <c r="J331" s="21">
        <v>49</v>
      </c>
      <c r="K331" s="21">
        <v>28</v>
      </c>
      <c r="L331" s="21">
        <v>44</v>
      </c>
      <c r="M331" s="32"/>
      <c r="N331" s="32"/>
      <c r="O331" s="22">
        <f>SUM(C331:N331)</f>
        <v>652</v>
      </c>
    </row>
    <row r="332" spans="1:15" x14ac:dyDescent="0.25">
      <c r="A332" s="44"/>
      <c r="B332" s="19" t="s">
        <v>1</v>
      </c>
      <c r="C332" s="17">
        <v>111</v>
      </c>
      <c r="D332" s="17">
        <v>57</v>
      </c>
      <c r="E332" s="17">
        <v>92</v>
      </c>
      <c r="F332" s="17">
        <v>96</v>
      </c>
      <c r="G332" s="17">
        <v>70</v>
      </c>
      <c r="H332" s="17">
        <v>46</v>
      </c>
      <c r="I332" s="17">
        <v>38</v>
      </c>
      <c r="J332" s="17">
        <v>28</v>
      </c>
      <c r="K332" s="17">
        <v>39</v>
      </c>
      <c r="L332" s="17">
        <v>62</v>
      </c>
      <c r="M332" s="17">
        <v>41</v>
      </c>
      <c r="N332" s="17">
        <v>91</v>
      </c>
      <c r="O332" s="3">
        <f t="shared" ref="O332:O333" si="82">SUM(C332:N332)</f>
        <v>771</v>
      </c>
    </row>
    <row r="333" spans="1:15" x14ac:dyDescent="0.25">
      <c r="A333" s="45"/>
      <c r="B333" s="23" t="s">
        <v>3</v>
      </c>
      <c r="C333" s="24"/>
      <c r="D333" s="24"/>
      <c r="E333" s="24"/>
      <c r="F333" s="24">
        <v>517</v>
      </c>
      <c r="G333" s="24">
        <v>415</v>
      </c>
      <c r="H333" s="24">
        <v>330</v>
      </c>
      <c r="I333" s="24">
        <v>94</v>
      </c>
      <c r="J333" s="24">
        <v>367</v>
      </c>
      <c r="K333" s="24">
        <v>226</v>
      </c>
      <c r="L333" s="24">
        <v>36</v>
      </c>
      <c r="M333" s="24">
        <v>21</v>
      </c>
      <c r="N333" s="24">
        <v>84</v>
      </c>
      <c r="O333" s="25">
        <f t="shared" si="82"/>
        <v>2090</v>
      </c>
    </row>
    <row r="334" spans="1:15" x14ac:dyDescent="0.25">
      <c r="A334" s="43" t="s">
        <v>144</v>
      </c>
      <c r="B334" s="20" t="s">
        <v>2</v>
      </c>
      <c r="C334" s="21">
        <v>185</v>
      </c>
      <c r="D334" s="21">
        <v>168</v>
      </c>
      <c r="E334" s="21">
        <v>163</v>
      </c>
      <c r="F334" s="21">
        <v>140</v>
      </c>
      <c r="G334" s="21">
        <v>137</v>
      </c>
      <c r="H334" s="21">
        <v>103</v>
      </c>
      <c r="I334" s="21">
        <v>108</v>
      </c>
      <c r="J334" s="21">
        <v>127</v>
      </c>
      <c r="K334" s="21">
        <v>123</v>
      </c>
      <c r="L334" s="21">
        <v>120</v>
      </c>
      <c r="M334" s="32"/>
      <c r="N334" s="32"/>
      <c r="O334" s="22">
        <f>SUM(C334:N334)</f>
        <v>1374</v>
      </c>
    </row>
    <row r="335" spans="1:15" x14ac:dyDescent="0.25">
      <c r="A335" s="44"/>
      <c r="B335" s="19" t="s">
        <v>1</v>
      </c>
      <c r="C335" s="17">
        <v>122</v>
      </c>
      <c r="D335" s="17">
        <v>51</v>
      </c>
      <c r="E335" s="17">
        <v>103</v>
      </c>
      <c r="F335" s="17">
        <v>146</v>
      </c>
      <c r="G335" s="17">
        <v>72</v>
      </c>
      <c r="H335" s="17">
        <v>100</v>
      </c>
      <c r="I335" s="17">
        <v>50</v>
      </c>
      <c r="J335" s="17">
        <v>106</v>
      </c>
      <c r="K335" s="17">
        <v>65</v>
      </c>
      <c r="L335" s="17">
        <v>206</v>
      </c>
      <c r="M335" s="17">
        <v>161</v>
      </c>
      <c r="N335" s="17">
        <v>122</v>
      </c>
      <c r="O335" s="3">
        <f t="shared" ref="O335:O336" si="83">SUM(C335:N335)</f>
        <v>1304</v>
      </c>
    </row>
    <row r="336" spans="1:15" x14ac:dyDescent="0.25">
      <c r="A336" s="45"/>
      <c r="B336" s="23" t="s">
        <v>3</v>
      </c>
      <c r="C336" s="24"/>
      <c r="D336" s="24"/>
      <c r="E336" s="24"/>
      <c r="F336" s="24"/>
      <c r="G336" s="24"/>
      <c r="H336" s="24"/>
      <c r="I336" s="24"/>
      <c r="J336" s="24"/>
      <c r="K336" s="24"/>
      <c r="L336" s="24">
        <v>23</v>
      </c>
      <c r="M336" s="24">
        <v>102</v>
      </c>
      <c r="N336" s="24">
        <v>7</v>
      </c>
      <c r="O336" s="25">
        <f t="shared" si="83"/>
        <v>132</v>
      </c>
    </row>
    <row r="337" spans="1:15" x14ac:dyDescent="0.25">
      <c r="A337" s="43" t="s">
        <v>145</v>
      </c>
      <c r="B337" s="20" t="s">
        <v>2</v>
      </c>
      <c r="C337" s="21">
        <v>63</v>
      </c>
      <c r="D337" s="21">
        <v>55</v>
      </c>
      <c r="E337" s="21">
        <v>62</v>
      </c>
      <c r="F337" s="21">
        <v>64</v>
      </c>
      <c r="G337" s="21">
        <v>88</v>
      </c>
      <c r="H337" s="21">
        <v>35</v>
      </c>
      <c r="I337" s="21">
        <v>277</v>
      </c>
      <c r="J337" s="21">
        <v>59</v>
      </c>
      <c r="K337" s="21">
        <v>95</v>
      </c>
      <c r="L337" s="21">
        <v>34</v>
      </c>
      <c r="M337" s="32"/>
      <c r="N337" s="32"/>
      <c r="O337" s="22">
        <f>SUM(C337:N337)</f>
        <v>832</v>
      </c>
    </row>
    <row r="338" spans="1:15" x14ac:dyDescent="0.25">
      <c r="A338" s="44"/>
      <c r="B338" s="19" t="s">
        <v>1</v>
      </c>
      <c r="C338" s="17">
        <v>73</v>
      </c>
      <c r="D338" s="17">
        <v>91</v>
      </c>
      <c r="E338" s="17">
        <v>65</v>
      </c>
      <c r="F338" s="17">
        <v>25</v>
      </c>
      <c r="G338" s="17">
        <v>30</v>
      </c>
      <c r="H338" s="17">
        <v>9</v>
      </c>
      <c r="I338" s="17">
        <v>42</v>
      </c>
      <c r="J338" s="17">
        <v>22</v>
      </c>
      <c r="K338" s="17">
        <v>20</v>
      </c>
      <c r="L338" s="17">
        <v>61</v>
      </c>
      <c r="M338" s="17">
        <v>48</v>
      </c>
      <c r="N338" s="17">
        <v>55</v>
      </c>
      <c r="O338" s="3">
        <f t="shared" ref="O338:O339" si="84">SUM(C338:N338)</f>
        <v>541</v>
      </c>
    </row>
    <row r="339" spans="1:15" x14ac:dyDescent="0.25">
      <c r="A339" s="45"/>
      <c r="B339" s="23" t="s">
        <v>3</v>
      </c>
      <c r="C339" s="24">
        <v>0</v>
      </c>
      <c r="D339" s="24">
        <v>1</v>
      </c>
      <c r="E339" s="24">
        <v>376</v>
      </c>
      <c r="F339" s="24">
        <v>81</v>
      </c>
      <c r="G339" s="24">
        <v>356</v>
      </c>
      <c r="H339" s="24">
        <v>334</v>
      </c>
      <c r="I339" s="24">
        <v>192</v>
      </c>
      <c r="J339" s="24">
        <v>196</v>
      </c>
      <c r="K339" s="24">
        <v>230</v>
      </c>
      <c r="L339" s="24">
        <v>109</v>
      </c>
      <c r="M339" s="24">
        <v>142</v>
      </c>
      <c r="N339" s="24">
        <v>91</v>
      </c>
      <c r="O339" s="25">
        <f t="shared" si="84"/>
        <v>2108</v>
      </c>
    </row>
    <row r="340" spans="1:15" x14ac:dyDescent="0.25">
      <c r="A340" s="43" t="s">
        <v>146</v>
      </c>
      <c r="B340" s="20" t="s">
        <v>2</v>
      </c>
      <c r="C340" s="21">
        <v>15</v>
      </c>
      <c r="D340" s="21">
        <v>31</v>
      </c>
      <c r="E340" s="21">
        <v>25</v>
      </c>
      <c r="F340" s="21">
        <v>36</v>
      </c>
      <c r="G340" s="21">
        <v>27</v>
      </c>
      <c r="H340" s="21">
        <v>10</v>
      </c>
      <c r="I340" s="21">
        <v>17</v>
      </c>
      <c r="J340" s="21">
        <v>76</v>
      </c>
      <c r="K340" s="21">
        <v>55</v>
      </c>
      <c r="L340" s="21">
        <v>38</v>
      </c>
      <c r="M340" s="32"/>
      <c r="N340" s="32"/>
      <c r="O340" s="22">
        <f>SUM(C340:N340)</f>
        <v>330</v>
      </c>
    </row>
    <row r="341" spans="1:15" x14ac:dyDescent="0.25">
      <c r="A341" s="44"/>
      <c r="B341" s="19" t="s">
        <v>1</v>
      </c>
      <c r="C341" s="17">
        <v>38</v>
      </c>
      <c r="D341" s="17">
        <v>52</v>
      </c>
      <c r="E341" s="17">
        <v>85</v>
      </c>
      <c r="F341" s="17">
        <v>62</v>
      </c>
      <c r="G341" s="17">
        <v>21</v>
      </c>
      <c r="H341" s="17">
        <v>33</v>
      </c>
      <c r="I341" s="17">
        <v>20</v>
      </c>
      <c r="J341" s="17">
        <v>30</v>
      </c>
      <c r="K341" s="17">
        <v>39</v>
      </c>
      <c r="L341" s="17">
        <v>41</v>
      </c>
      <c r="M341" s="17">
        <v>30</v>
      </c>
      <c r="N341" s="17">
        <v>53</v>
      </c>
      <c r="O341" s="3">
        <f t="shared" ref="O341:O342" si="85">SUM(C341:N341)</f>
        <v>504</v>
      </c>
    </row>
    <row r="342" spans="1:15" x14ac:dyDescent="0.25">
      <c r="A342" s="45"/>
      <c r="B342" s="23" t="s">
        <v>3</v>
      </c>
      <c r="C342" s="24"/>
      <c r="D342" s="24"/>
      <c r="E342" s="24"/>
      <c r="F342" s="24"/>
      <c r="G342" s="24"/>
      <c r="H342" s="24"/>
      <c r="I342" s="24"/>
      <c r="J342" s="24">
        <v>208</v>
      </c>
      <c r="K342" s="24">
        <v>289</v>
      </c>
      <c r="L342" s="24">
        <v>83</v>
      </c>
      <c r="M342" s="24">
        <v>92</v>
      </c>
      <c r="N342" s="24">
        <v>86</v>
      </c>
      <c r="O342" s="25">
        <f t="shared" si="85"/>
        <v>758</v>
      </c>
    </row>
    <row r="343" spans="1:15" x14ac:dyDescent="0.25">
      <c r="A343" s="43" t="s">
        <v>147</v>
      </c>
      <c r="B343" s="20" t="s">
        <v>2</v>
      </c>
      <c r="C343" s="21">
        <v>86</v>
      </c>
      <c r="D343" s="21">
        <v>77</v>
      </c>
      <c r="E343" s="21">
        <v>69</v>
      </c>
      <c r="F343" s="21">
        <v>28</v>
      </c>
      <c r="G343" s="21">
        <v>62</v>
      </c>
      <c r="H343" s="21">
        <v>81</v>
      </c>
      <c r="I343" s="21">
        <v>74</v>
      </c>
      <c r="J343" s="21">
        <v>92</v>
      </c>
      <c r="K343" s="21">
        <v>94</v>
      </c>
      <c r="L343" s="21">
        <v>48</v>
      </c>
      <c r="M343" s="32"/>
      <c r="N343" s="32"/>
      <c r="O343" s="22">
        <f>SUM(C343:N343)</f>
        <v>711</v>
      </c>
    </row>
    <row r="344" spans="1:15" x14ac:dyDescent="0.25">
      <c r="A344" s="44"/>
      <c r="B344" s="19" t="s">
        <v>1</v>
      </c>
      <c r="C344" s="17">
        <v>60</v>
      </c>
      <c r="D344" s="17">
        <v>52</v>
      </c>
      <c r="E344" s="17">
        <v>60</v>
      </c>
      <c r="F344" s="17">
        <v>70</v>
      </c>
      <c r="G344" s="17">
        <v>41</v>
      </c>
      <c r="H344" s="17">
        <v>38</v>
      </c>
      <c r="I344" s="17">
        <v>38</v>
      </c>
      <c r="J344" s="17">
        <v>45</v>
      </c>
      <c r="K344" s="17">
        <v>30</v>
      </c>
      <c r="L344" s="17">
        <v>49</v>
      </c>
      <c r="M344" s="17">
        <v>58</v>
      </c>
      <c r="N344" s="17">
        <v>59</v>
      </c>
      <c r="O344" s="3">
        <f t="shared" ref="O344:O345" si="86">SUM(C344:N344)</f>
        <v>600</v>
      </c>
    </row>
    <row r="345" spans="1:15" x14ac:dyDescent="0.25">
      <c r="A345" s="45"/>
      <c r="B345" s="23" t="s">
        <v>3</v>
      </c>
      <c r="C345" s="24"/>
      <c r="D345" s="24"/>
      <c r="E345" s="24"/>
      <c r="F345" s="24"/>
      <c r="G345" s="24"/>
      <c r="H345" s="24"/>
      <c r="I345" s="24"/>
      <c r="J345" s="24"/>
      <c r="K345" s="24"/>
      <c r="L345" s="24">
        <v>115</v>
      </c>
      <c r="M345" s="24">
        <v>19</v>
      </c>
      <c r="N345" s="24">
        <v>5</v>
      </c>
      <c r="O345" s="25">
        <f t="shared" si="86"/>
        <v>139</v>
      </c>
    </row>
    <row r="346" spans="1:15" x14ac:dyDescent="0.25">
      <c r="A346" s="43" t="s">
        <v>148</v>
      </c>
      <c r="B346" s="20" t="s">
        <v>2</v>
      </c>
      <c r="C346" s="21">
        <v>77</v>
      </c>
      <c r="D346" s="21">
        <v>62</v>
      </c>
      <c r="E346" s="21">
        <v>54</v>
      </c>
      <c r="F346" s="21">
        <v>112</v>
      </c>
      <c r="G346" s="21">
        <v>50</v>
      </c>
      <c r="H346" s="21">
        <v>84</v>
      </c>
      <c r="I346" s="21">
        <v>136</v>
      </c>
      <c r="J346" s="21">
        <v>120</v>
      </c>
      <c r="K346" s="21">
        <v>188</v>
      </c>
      <c r="L346" s="21">
        <v>73</v>
      </c>
      <c r="M346" s="32"/>
      <c r="N346" s="32"/>
      <c r="O346" s="22">
        <f>SUM(C346:N346)</f>
        <v>956</v>
      </c>
    </row>
    <row r="347" spans="1:15" x14ac:dyDescent="0.25">
      <c r="A347" s="44"/>
      <c r="B347" s="19" t="s">
        <v>1</v>
      </c>
      <c r="C347" s="17">
        <v>41</v>
      </c>
      <c r="D347" s="17">
        <v>16</v>
      </c>
      <c r="E347" s="17">
        <v>35</v>
      </c>
      <c r="F347" s="17">
        <v>38</v>
      </c>
      <c r="G347" s="17">
        <v>36</v>
      </c>
      <c r="H347" s="17">
        <v>15</v>
      </c>
      <c r="I347" s="17">
        <v>18</v>
      </c>
      <c r="J347" s="17">
        <v>45</v>
      </c>
      <c r="K347" s="17">
        <v>20</v>
      </c>
      <c r="L347" s="17">
        <v>46</v>
      </c>
      <c r="M347" s="17">
        <v>45</v>
      </c>
      <c r="N347" s="17">
        <v>45</v>
      </c>
      <c r="O347" s="3">
        <f t="shared" ref="O347:O348" si="87">SUM(C347:N347)</f>
        <v>400</v>
      </c>
    </row>
    <row r="348" spans="1:15" x14ac:dyDescent="0.25">
      <c r="A348" s="45"/>
      <c r="B348" s="23" t="s">
        <v>3</v>
      </c>
      <c r="C348" s="24"/>
      <c r="D348" s="24"/>
      <c r="E348" s="24"/>
      <c r="F348" s="24"/>
      <c r="G348" s="24"/>
      <c r="H348" s="24"/>
      <c r="I348" s="24"/>
      <c r="J348" s="24">
        <v>373</v>
      </c>
      <c r="K348" s="24">
        <v>122</v>
      </c>
      <c r="L348" s="24">
        <v>5</v>
      </c>
      <c r="M348" s="24">
        <v>2</v>
      </c>
      <c r="N348" s="24">
        <v>22</v>
      </c>
      <c r="O348" s="25">
        <f t="shared" si="87"/>
        <v>524</v>
      </c>
    </row>
    <row r="349" spans="1:15" x14ac:dyDescent="0.25">
      <c r="A349" s="43" t="s">
        <v>149</v>
      </c>
      <c r="B349" s="20" t="s">
        <v>2</v>
      </c>
      <c r="C349" s="21">
        <v>183</v>
      </c>
      <c r="D349" s="21">
        <v>70</v>
      </c>
      <c r="E349" s="21">
        <v>76</v>
      </c>
      <c r="F349" s="21">
        <v>124</v>
      </c>
      <c r="G349" s="21">
        <v>82</v>
      </c>
      <c r="H349" s="21">
        <v>58</v>
      </c>
      <c r="I349" s="21">
        <v>57</v>
      </c>
      <c r="J349" s="21">
        <v>37</v>
      </c>
      <c r="K349" s="21">
        <v>64</v>
      </c>
      <c r="L349" s="21">
        <v>25</v>
      </c>
      <c r="M349" s="32"/>
      <c r="N349" s="32"/>
      <c r="O349" s="22">
        <f>SUM(C349:N349)</f>
        <v>776</v>
      </c>
    </row>
    <row r="350" spans="1:15" x14ac:dyDescent="0.25">
      <c r="A350" s="44"/>
      <c r="B350" s="19" t="s">
        <v>1</v>
      </c>
      <c r="C350" s="17">
        <v>65</v>
      </c>
      <c r="D350" s="17">
        <v>23</v>
      </c>
      <c r="E350" s="17">
        <v>35</v>
      </c>
      <c r="F350" s="17">
        <v>31</v>
      </c>
      <c r="G350" s="17">
        <v>25</v>
      </c>
      <c r="H350" s="17">
        <v>38</v>
      </c>
      <c r="I350" s="17">
        <v>86</v>
      </c>
      <c r="J350" s="17">
        <v>28</v>
      </c>
      <c r="K350" s="17">
        <v>44</v>
      </c>
      <c r="L350" s="17">
        <v>41</v>
      </c>
      <c r="M350" s="17">
        <v>61</v>
      </c>
      <c r="N350" s="17">
        <v>52</v>
      </c>
      <c r="O350" s="3">
        <f t="shared" ref="O350:O351" si="88">SUM(C350:N350)</f>
        <v>529</v>
      </c>
    </row>
    <row r="351" spans="1:15" x14ac:dyDescent="0.25">
      <c r="A351" s="45"/>
      <c r="B351" s="23" t="s">
        <v>3</v>
      </c>
      <c r="C351" s="24">
        <v>0</v>
      </c>
      <c r="D351" s="24">
        <v>0</v>
      </c>
      <c r="E351" s="24">
        <v>0</v>
      </c>
      <c r="F351" s="24">
        <v>0</v>
      </c>
      <c r="G351" s="24">
        <v>0</v>
      </c>
      <c r="H351" s="24">
        <v>510</v>
      </c>
      <c r="I351" s="24">
        <v>215</v>
      </c>
      <c r="J351" s="24">
        <v>369</v>
      </c>
      <c r="K351" s="24">
        <v>332</v>
      </c>
      <c r="L351" s="24">
        <v>218</v>
      </c>
      <c r="M351" s="24">
        <v>270</v>
      </c>
      <c r="N351" s="24">
        <v>172</v>
      </c>
      <c r="O351" s="25">
        <f t="shared" si="88"/>
        <v>2086</v>
      </c>
    </row>
    <row r="352" spans="1:15" x14ac:dyDescent="0.25">
      <c r="A352" s="43" t="s">
        <v>150</v>
      </c>
      <c r="B352" s="20" t="s">
        <v>2</v>
      </c>
      <c r="C352" s="21">
        <v>44</v>
      </c>
      <c r="D352" s="21">
        <v>58</v>
      </c>
      <c r="E352" s="21">
        <v>90</v>
      </c>
      <c r="F352" s="21">
        <v>88</v>
      </c>
      <c r="G352" s="21">
        <v>87</v>
      </c>
      <c r="H352" s="21">
        <v>100</v>
      </c>
      <c r="I352" s="21">
        <v>90</v>
      </c>
      <c r="J352" s="21">
        <v>59</v>
      </c>
      <c r="K352" s="21">
        <v>92</v>
      </c>
      <c r="L352" s="21">
        <v>52</v>
      </c>
      <c r="M352" s="32"/>
      <c r="N352" s="32"/>
      <c r="O352" s="22">
        <f>SUM(C352:N352)</f>
        <v>760</v>
      </c>
    </row>
    <row r="353" spans="1:15" x14ac:dyDescent="0.25">
      <c r="A353" s="44"/>
      <c r="B353" s="19" t="s">
        <v>1</v>
      </c>
      <c r="C353" s="17">
        <v>134</v>
      </c>
      <c r="D353" s="17">
        <v>49</v>
      </c>
      <c r="E353" s="17">
        <v>25</v>
      </c>
      <c r="F353" s="17">
        <v>28</v>
      </c>
      <c r="G353" s="17">
        <v>15</v>
      </c>
      <c r="H353" s="17">
        <v>36</v>
      </c>
      <c r="I353" s="17">
        <v>53</v>
      </c>
      <c r="J353" s="17">
        <v>15</v>
      </c>
      <c r="K353" s="17">
        <v>51</v>
      </c>
      <c r="L353" s="17">
        <v>41</v>
      </c>
      <c r="M353" s="17">
        <v>24</v>
      </c>
      <c r="N353" s="17">
        <v>47</v>
      </c>
      <c r="O353" s="3">
        <f t="shared" ref="O353:O354" si="89">SUM(C353:N353)</f>
        <v>518</v>
      </c>
    </row>
    <row r="354" spans="1:15" x14ac:dyDescent="0.25">
      <c r="A354" s="45"/>
      <c r="B354" s="23" t="s">
        <v>3</v>
      </c>
      <c r="C354" s="24">
        <v>0</v>
      </c>
      <c r="D354" s="24">
        <v>0</v>
      </c>
      <c r="E354" s="24">
        <v>0</v>
      </c>
      <c r="F354" s="24">
        <v>0</v>
      </c>
      <c r="G354" s="24">
        <v>0</v>
      </c>
      <c r="H354" s="24">
        <v>136</v>
      </c>
      <c r="I354" s="24">
        <v>77</v>
      </c>
      <c r="J354" s="24">
        <v>96</v>
      </c>
      <c r="K354" s="24">
        <v>119</v>
      </c>
      <c r="L354" s="24">
        <v>13</v>
      </c>
      <c r="M354" s="24">
        <v>17</v>
      </c>
      <c r="N354" s="24">
        <v>8</v>
      </c>
      <c r="O354" s="25">
        <f t="shared" si="89"/>
        <v>466</v>
      </c>
    </row>
    <row r="355" spans="1:15" x14ac:dyDescent="0.25">
      <c r="A355" s="43" t="s">
        <v>151</v>
      </c>
      <c r="B355" s="20" t="s">
        <v>2</v>
      </c>
      <c r="C355" s="21">
        <v>90</v>
      </c>
      <c r="D355" s="21">
        <v>18</v>
      </c>
      <c r="E355" s="21">
        <v>56</v>
      </c>
      <c r="F355" s="21">
        <v>107</v>
      </c>
      <c r="G355" s="21">
        <v>38</v>
      </c>
      <c r="H355" s="21">
        <v>30</v>
      </c>
      <c r="I355" s="21">
        <v>34</v>
      </c>
      <c r="J355" s="21">
        <v>53</v>
      </c>
      <c r="K355" s="21">
        <v>56</v>
      </c>
      <c r="L355" s="21">
        <v>42</v>
      </c>
      <c r="M355" s="32"/>
      <c r="N355" s="32"/>
      <c r="O355" s="22">
        <f>SUM(C355:N355)</f>
        <v>524</v>
      </c>
    </row>
    <row r="356" spans="1:15" x14ac:dyDescent="0.25">
      <c r="A356" s="44"/>
      <c r="B356" s="19" t="s">
        <v>1</v>
      </c>
      <c r="C356" s="17">
        <v>48</v>
      </c>
      <c r="D356" s="17">
        <v>32</v>
      </c>
      <c r="E356" s="17">
        <v>35</v>
      </c>
      <c r="F356" s="17">
        <v>10</v>
      </c>
      <c r="G356" s="17">
        <v>19</v>
      </c>
      <c r="H356" s="17">
        <v>10</v>
      </c>
      <c r="I356" s="17">
        <v>18</v>
      </c>
      <c r="J356" s="17">
        <v>20</v>
      </c>
      <c r="K356" s="17">
        <v>27</v>
      </c>
      <c r="L356" s="17">
        <v>35</v>
      </c>
      <c r="M356" s="17">
        <v>44</v>
      </c>
      <c r="N356" s="17">
        <v>57</v>
      </c>
      <c r="O356" s="3">
        <f t="shared" ref="O356:O357" si="90">SUM(C356:N356)</f>
        <v>355</v>
      </c>
    </row>
    <row r="357" spans="1:15" x14ac:dyDescent="0.25">
      <c r="A357" s="45"/>
      <c r="B357" s="23" t="s">
        <v>3</v>
      </c>
      <c r="C357" s="24">
        <v>0</v>
      </c>
      <c r="D357" s="24">
        <v>0</v>
      </c>
      <c r="E357" s="24">
        <v>0</v>
      </c>
      <c r="F357" s="24">
        <v>0</v>
      </c>
      <c r="G357" s="24">
        <v>0</v>
      </c>
      <c r="H357" s="24">
        <v>381</v>
      </c>
      <c r="I357" s="24">
        <v>133</v>
      </c>
      <c r="J357" s="24">
        <v>151</v>
      </c>
      <c r="K357" s="24">
        <v>88</v>
      </c>
      <c r="L357" s="24">
        <v>5</v>
      </c>
      <c r="M357" s="24">
        <v>16</v>
      </c>
      <c r="N357" s="24">
        <v>14</v>
      </c>
      <c r="O357" s="25">
        <f t="shared" si="90"/>
        <v>788</v>
      </c>
    </row>
    <row r="358" spans="1:15" x14ac:dyDescent="0.25">
      <c r="A358" s="43" t="s">
        <v>153</v>
      </c>
      <c r="B358" s="20" t="s">
        <v>2</v>
      </c>
      <c r="C358" s="21"/>
      <c r="D358" s="21"/>
      <c r="E358" s="21"/>
      <c r="F358" s="21">
        <v>93</v>
      </c>
      <c r="G358" s="21">
        <v>63</v>
      </c>
      <c r="H358" s="21">
        <v>45</v>
      </c>
      <c r="I358" s="21">
        <v>22</v>
      </c>
      <c r="J358" s="21">
        <v>42</v>
      </c>
      <c r="K358" s="21">
        <v>41</v>
      </c>
      <c r="L358" s="21">
        <v>47</v>
      </c>
      <c r="M358" s="32"/>
      <c r="N358" s="32"/>
      <c r="O358" s="22">
        <f>SUM(C358:N358)</f>
        <v>353</v>
      </c>
    </row>
    <row r="359" spans="1:15" x14ac:dyDescent="0.25">
      <c r="A359" s="44"/>
      <c r="B359" s="19" t="s">
        <v>1</v>
      </c>
      <c r="C359" s="17"/>
      <c r="D359" s="17">
        <v>11</v>
      </c>
      <c r="E359" s="17">
        <v>19</v>
      </c>
      <c r="F359" s="17">
        <v>7</v>
      </c>
      <c r="G359" s="17">
        <v>13</v>
      </c>
      <c r="H359" s="17">
        <v>2</v>
      </c>
      <c r="I359" s="17">
        <v>5</v>
      </c>
      <c r="J359" s="17">
        <v>7</v>
      </c>
      <c r="K359" s="17">
        <v>11</v>
      </c>
      <c r="L359" s="17">
        <v>18</v>
      </c>
      <c r="M359" s="17">
        <v>31</v>
      </c>
      <c r="N359" s="17">
        <v>24</v>
      </c>
      <c r="O359" s="3">
        <f t="shared" ref="O359:O360" si="91">SUM(C359:N359)</f>
        <v>148</v>
      </c>
    </row>
    <row r="360" spans="1:15" x14ac:dyDescent="0.25">
      <c r="A360" s="45"/>
      <c r="B360" s="23" t="s">
        <v>3</v>
      </c>
      <c r="C360" s="24">
        <v>0</v>
      </c>
      <c r="D360" s="24">
        <v>0</v>
      </c>
      <c r="E360" s="24">
        <v>0</v>
      </c>
      <c r="F360" s="24">
        <v>0</v>
      </c>
      <c r="G360" s="24">
        <v>0</v>
      </c>
      <c r="H360" s="24">
        <v>142</v>
      </c>
      <c r="I360" s="24">
        <v>52</v>
      </c>
      <c r="J360" s="24">
        <v>49</v>
      </c>
      <c r="K360" s="24">
        <v>45</v>
      </c>
      <c r="L360" s="24">
        <v>2</v>
      </c>
      <c r="M360" s="24">
        <v>23</v>
      </c>
      <c r="N360" s="24">
        <v>21</v>
      </c>
      <c r="O360" s="25">
        <f t="shared" si="91"/>
        <v>334</v>
      </c>
    </row>
    <row r="361" spans="1:15" x14ac:dyDescent="0.25">
      <c r="A361" s="43" t="s">
        <v>154</v>
      </c>
      <c r="B361" s="20" t="s">
        <v>2</v>
      </c>
      <c r="C361" s="21">
        <v>0</v>
      </c>
      <c r="D361" s="21">
        <v>0</v>
      </c>
      <c r="E361" s="21">
        <v>0</v>
      </c>
      <c r="F361" s="21">
        <v>154</v>
      </c>
      <c r="G361" s="21">
        <v>132</v>
      </c>
      <c r="H361" s="21">
        <v>77</v>
      </c>
      <c r="I361" s="21">
        <v>97</v>
      </c>
      <c r="J361" s="21">
        <v>79</v>
      </c>
      <c r="K361" s="21">
        <v>66</v>
      </c>
      <c r="L361" s="21">
        <v>23</v>
      </c>
      <c r="M361" s="32"/>
      <c r="N361" s="32"/>
      <c r="O361" s="22">
        <f>SUM(C361:N361)</f>
        <v>628</v>
      </c>
    </row>
    <row r="362" spans="1:15" x14ac:dyDescent="0.25">
      <c r="A362" s="44"/>
      <c r="B362" s="19" t="s">
        <v>1</v>
      </c>
      <c r="C362" s="17">
        <v>33</v>
      </c>
      <c r="D362" s="17">
        <v>20</v>
      </c>
      <c r="E362" s="17">
        <v>55</v>
      </c>
      <c r="F362" s="17">
        <v>21</v>
      </c>
      <c r="G362" s="17">
        <v>23</v>
      </c>
      <c r="H362" s="17">
        <v>13</v>
      </c>
      <c r="I362" s="17">
        <v>11</v>
      </c>
      <c r="J362" s="17">
        <v>41</v>
      </c>
      <c r="K362" s="17">
        <v>39</v>
      </c>
      <c r="L362" s="17">
        <v>31</v>
      </c>
      <c r="M362" s="17">
        <v>26</v>
      </c>
      <c r="N362" s="17">
        <v>74</v>
      </c>
      <c r="O362" s="3">
        <f t="shared" ref="O362:O363" si="92">SUM(C362:N362)</f>
        <v>387</v>
      </c>
    </row>
    <row r="363" spans="1:15" x14ac:dyDescent="0.25">
      <c r="A363" s="45"/>
      <c r="B363" s="23" t="s">
        <v>3</v>
      </c>
      <c r="C363" s="24">
        <v>0</v>
      </c>
      <c r="D363" s="24">
        <v>188</v>
      </c>
      <c r="E363" s="24">
        <v>364</v>
      </c>
      <c r="F363" s="24">
        <v>305</v>
      </c>
      <c r="G363" s="24">
        <v>347</v>
      </c>
      <c r="H363" s="24">
        <v>449</v>
      </c>
      <c r="I363" s="24">
        <v>256</v>
      </c>
      <c r="J363" s="24">
        <v>186</v>
      </c>
      <c r="K363" s="24">
        <v>42</v>
      </c>
      <c r="L363" s="24">
        <v>5</v>
      </c>
      <c r="M363" s="24">
        <v>12</v>
      </c>
      <c r="N363" s="24">
        <v>23</v>
      </c>
      <c r="O363" s="25">
        <f t="shared" si="92"/>
        <v>2177</v>
      </c>
    </row>
    <row r="364" spans="1:15" x14ac:dyDescent="0.25">
      <c r="A364" s="43" t="s">
        <v>155</v>
      </c>
      <c r="B364" s="20" t="s">
        <v>2</v>
      </c>
      <c r="C364" s="21">
        <v>0</v>
      </c>
      <c r="D364" s="21">
        <v>0</v>
      </c>
      <c r="E364" s="21">
        <v>0</v>
      </c>
      <c r="F364" s="21">
        <v>83</v>
      </c>
      <c r="G364" s="21">
        <v>66</v>
      </c>
      <c r="H364" s="21">
        <v>65</v>
      </c>
      <c r="I364" s="21">
        <v>49</v>
      </c>
      <c r="J364" s="21">
        <v>45</v>
      </c>
      <c r="K364" s="21">
        <v>63</v>
      </c>
      <c r="L364" s="21">
        <v>36</v>
      </c>
      <c r="M364" s="32"/>
      <c r="N364" s="32"/>
      <c r="O364" s="22">
        <f>SUM(C364:N364)</f>
        <v>407</v>
      </c>
    </row>
    <row r="365" spans="1:15" x14ac:dyDescent="0.25">
      <c r="A365" s="44"/>
      <c r="B365" s="19" t="s">
        <v>1</v>
      </c>
      <c r="C365" s="17"/>
      <c r="D365" s="17">
        <v>59</v>
      </c>
      <c r="E365" s="17">
        <v>99</v>
      </c>
      <c r="F365" s="17">
        <v>88</v>
      </c>
      <c r="G365" s="17">
        <v>67</v>
      </c>
      <c r="H365" s="17">
        <v>43</v>
      </c>
      <c r="I365" s="17">
        <v>81</v>
      </c>
      <c r="J365" s="17">
        <v>38</v>
      </c>
      <c r="K365" s="17">
        <v>48</v>
      </c>
      <c r="L365" s="17">
        <v>72</v>
      </c>
      <c r="M365" s="17">
        <v>81</v>
      </c>
      <c r="N365" s="17">
        <v>65</v>
      </c>
      <c r="O365" s="3">
        <f t="shared" ref="O365:O366" si="93">SUM(C365:N365)</f>
        <v>741</v>
      </c>
    </row>
    <row r="366" spans="1:15" x14ac:dyDescent="0.25">
      <c r="A366" s="45"/>
      <c r="B366" s="23" t="s">
        <v>3</v>
      </c>
      <c r="C366" s="24">
        <v>50</v>
      </c>
      <c r="D366" s="24">
        <v>78</v>
      </c>
      <c r="E366" s="24">
        <v>136</v>
      </c>
      <c r="F366" s="24">
        <v>244</v>
      </c>
      <c r="G366" s="24">
        <v>350</v>
      </c>
      <c r="H366" s="24">
        <v>115</v>
      </c>
      <c r="I366" s="24">
        <v>54</v>
      </c>
      <c r="J366" s="24">
        <v>99</v>
      </c>
      <c r="K366" s="24">
        <v>158</v>
      </c>
      <c r="L366" s="24">
        <v>32</v>
      </c>
      <c r="M366" s="24">
        <v>20</v>
      </c>
      <c r="N366" s="24">
        <v>12</v>
      </c>
      <c r="O366" s="25">
        <f t="shared" si="93"/>
        <v>1348</v>
      </c>
    </row>
    <row r="367" spans="1:15" x14ac:dyDescent="0.25">
      <c r="A367" s="43" t="s">
        <v>156</v>
      </c>
      <c r="B367" s="20" t="s">
        <v>2</v>
      </c>
      <c r="C367" s="21">
        <v>0</v>
      </c>
      <c r="D367" s="21">
        <v>0</v>
      </c>
      <c r="E367" s="21">
        <v>0</v>
      </c>
      <c r="F367" s="21">
        <v>45</v>
      </c>
      <c r="G367" s="21">
        <v>68</v>
      </c>
      <c r="H367" s="21">
        <v>57</v>
      </c>
      <c r="I367" s="21">
        <v>41</v>
      </c>
      <c r="J367" s="21">
        <v>89</v>
      </c>
      <c r="K367" s="21">
        <v>42</v>
      </c>
      <c r="L367" s="21">
        <v>35</v>
      </c>
      <c r="M367" s="32"/>
      <c r="N367" s="32"/>
      <c r="O367" s="22">
        <f>SUM(C367:N367)</f>
        <v>377</v>
      </c>
    </row>
    <row r="368" spans="1:15" x14ac:dyDescent="0.25">
      <c r="A368" s="44"/>
      <c r="B368" s="19" t="s">
        <v>1</v>
      </c>
      <c r="C368" s="17"/>
      <c r="D368" s="17">
        <v>125</v>
      </c>
      <c r="E368" s="17">
        <v>162</v>
      </c>
      <c r="F368" s="17">
        <v>144</v>
      </c>
      <c r="G368" s="17">
        <v>118</v>
      </c>
      <c r="H368" s="17">
        <v>128</v>
      </c>
      <c r="I368" s="17">
        <v>230</v>
      </c>
      <c r="J368" s="17">
        <v>100</v>
      </c>
      <c r="K368" s="17">
        <v>134</v>
      </c>
      <c r="L368" s="17">
        <v>155</v>
      </c>
      <c r="M368" s="17">
        <v>132</v>
      </c>
      <c r="N368" s="17">
        <v>121</v>
      </c>
      <c r="O368" s="3">
        <f t="shared" ref="O368:O369" si="94">SUM(C368:N368)</f>
        <v>1549</v>
      </c>
    </row>
    <row r="369" spans="1:15" x14ac:dyDescent="0.25">
      <c r="A369" s="45"/>
      <c r="B369" s="23" t="s">
        <v>3</v>
      </c>
      <c r="C369" s="24">
        <v>341</v>
      </c>
      <c r="D369" s="24">
        <v>410</v>
      </c>
      <c r="E369" s="24">
        <v>400</v>
      </c>
      <c r="F369" s="24">
        <v>773</v>
      </c>
      <c r="G369" s="24">
        <v>787</v>
      </c>
      <c r="H369" s="24">
        <v>810</v>
      </c>
      <c r="I369" s="24">
        <v>386</v>
      </c>
      <c r="J369" s="24">
        <v>338</v>
      </c>
      <c r="K369" s="24">
        <v>207</v>
      </c>
      <c r="L369" s="24">
        <v>84</v>
      </c>
      <c r="M369" s="24">
        <v>90</v>
      </c>
      <c r="N369" s="24">
        <v>28</v>
      </c>
      <c r="O369" s="25">
        <f t="shared" si="94"/>
        <v>4654</v>
      </c>
    </row>
    <row r="370" spans="1:15" x14ac:dyDescent="0.25">
      <c r="A370" s="43" t="s">
        <v>157</v>
      </c>
      <c r="B370" s="20" t="s">
        <v>2</v>
      </c>
      <c r="C370" s="21">
        <v>0</v>
      </c>
      <c r="D370" s="21">
        <v>0</v>
      </c>
      <c r="E370" s="21">
        <v>0</v>
      </c>
      <c r="F370" s="21">
        <v>44</v>
      </c>
      <c r="G370" s="21">
        <v>28</v>
      </c>
      <c r="H370" s="21">
        <v>74</v>
      </c>
      <c r="I370" s="21">
        <v>55</v>
      </c>
      <c r="J370" s="21">
        <v>27</v>
      </c>
      <c r="K370" s="21">
        <v>43</v>
      </c>
      <c r="L370" s="21">
        <v>23</v>
      </c>
      <c r="M370" s="32"/>
      <c r="N370" s="32"/>
      <c r="O370" s="22">
        <f>SUM(C370:N370)</f>
        <v>294</v>
      </c>
    </row>
    <row r="371" spans="1:15" x14ac:dyDescent="0.25">
      <c r="A371" s="44"/>
      <c r="B371" s="19" t="s">
        <v>1</v>
      </c>
      <c r="C371" s="17"/>
      <c r="D371" s="17">
        <v>65</v>
      </c>
      <c r="E371" s="17">
        <v>63</v>
      </c>
      <c r="F371" s="17">
        <v>70</v>
      </c>
      <c r="G371" s="17">
        <v>34</v>
      </c>
      <c r="H371" s="17">
        <v>53</v>
      </c>
      <c r="I371" s="17">
        <v>29</v>
      </c>
      <c r="J371" s="17">
        <v>53</v>
      </c>
      <c r="K371" s="17">
        <v>43</v>
      </c>
      <c r="L371" s="17">
        <v>56</v>
      </c>
      <c r="M371" s="17">
        <v>63</v>
      </c>
      <c r="N371" s="17">
        <v>43</v>
      </c>
      <c r="O371" s="3">
        <f t="shared" ref="O371:O372" si="95">SUM(C371:N371)</f>
        <v>572</v>
      </c>
    </row>
    <row r="372" spans="1:15" x14ac:dyDescent="0.25">
      <c r="A372" s="45"/>
      <c r="B372" s="23" t="s">
        <v>3</v>
      </c>
      <c r="C372" s="24">
        <v>62</v>
      </c>
      <c r="D372" s="24">
        <v>140</v>
      </c>
      <c r="E372" s="24">
        <v>80</v>
      </c>
      <c r="F372" s="24">
        <v>45</v>
      </c>
      <c r="G372" s="24">
        <v>76</v>
      </c>
      <c r="H372" s="24">
        <v>130</v>
      </c>
      <c r="I372" s="24">
        <v>80</v>
      </c>
      <c r="J372" s="24">
        <v>123</v>
      </c>
      <c r="K372" s="24">
        <v>48</v>
      </c>
      <c r="L372" s="24">
        <v>20</v>
      </c>
      <c r="M372" s="24">
        <v>12</v>
      </c>
      <c r="N372" s="24">
        <v>28</v>
      </c>
      <c r="O372" s="25">
        <f t="shared" si="95"/>
        <v>844</v>
      </c>
    </row>
    <row r="373" spans="1:15" x14ac:dyDescent="0.25">
      <c r="A373" s="43" t="s">
        <v>158</v>
      </c>
      <c r="B373" s="20" t="s">
        <v>2</v>
      </c>
      <c r="C373" s="21">
        <v>0</v>
      </c>
      <c r="D373" s="21">
        <v>0</v>
      </c>
      <c r="E373" s="21">
        <v>0</v>
      </c>
      <c r="F373" s="21">
        <v>1063</v>
      </c>
      <c r="G373" s="21">
        <v>579</v>
      </c>
      <c r="H373" s="21">
        <v>457</v>
      </c>
      <c r="I373" s="21">
        <v>467</v>
      </c>
      <c r="J373" s="21">
        <v>390</v>
      </c>
      <c r="K373" s="21">
        <v>639</v>
      </c>
      <c r="L373" s="21">
        <v>341</v>
      </c>
      <c r="M373" s="32"/>
      <c r="N373" s="32"/>
      <c r="O373" s="22">
        <f>SUM(C373:N373)</f>
        <v>3936</v>
      </c>
    </row>
    <row r="374" spans="1:15" x14ac:dyDescent="0.25">
      <c r="A374" s="44"/>
      <c r="B374" s="19" t="s">
        <v>1</v>
      </c>
      <c r="C374" s="17"/>
      <c r="D374" s="17"/>
      <c r="E374" s="17">
        <v>989</v>
      </c>
      <c r="F374" s="17">
        <v>459</v>
      </c>
      <c r="G374" s="17">
        <v>399</v>
      </c>
      <c r="H374" s="17">
        <v>202</v>
      </c>
      <c r="I374" s="17">
        <v>167</v>
      </c>
      <c r="J374" s="17">
        <v>184</v>
      </c>
      <c r="K374" s="17">
        <v>352</v>
      </c>
      <c r="L374" s="17">
        <v>401</v>
      </c>
      <c r="M374" s="17">
        <v>530</v>
      </c>
      <c r="N374" s="17">
        <v>347</v>
      </c>
      <c r="O374" s="3">
        <f t="shared" ref="O374:O375" si="96">SUM(C374:N374)</f>
        <v>4030</v>
      </c>
    </row>
    <row r="375" spans="1:15" x14ac:dyDescent="0.25">
      <c r="A375" s="45"/>
      <c r="B375" s="23" t="s">
        <v>3</v>
      </c>
      <c r="C375" s="24">
        <v>0</v>
      </c>
      <c r="D375" s="24">
        <v>0</v>
      </c>
      <c r="E375" s="24">
        <v>0</v>
      </c>
      <c r="F375" s="24">
        <v>0</v>
      </c>
      <c r="G375" s="24">
        <v>0</v>
      </c>
      <c r="H375" s="24">
        <v>855</v>
      </c>
      <c r="I375" s="24">
        <v>228</v>
      </c>
      <c r="J375" s="24">
        <v>172</v>
      </c>
      <c r="K375" s="24">
        <v>262</v>
      </c>
      <c r="L375" s="24">
        <v>151</v>
      </c>
      <c r="M375" s="24">
        <v>121</v>
      </c>
      <c r="N375" s="24">
        <v>86</v>
      </c>
      <c r="O375" s="25">
        <f t="shared" si="96"/>
        <v>1875</v>
      </c>
    </row>
    <row r="376" spans="1:15" x14ac:dyDescent="0.25">
      <c r="A376" s="43" t="s">
        <v>159</v>
      </c>
      <c r="B376" s="20" t="s">
        <v>2</v>
      </c>
      <c r="C376" s="21">
        <v>0</v>
      </c>
      <c r="D376" s="21">
        <v>0</v>
      </c>
      <c r="E376" s="21">
        <v>0</v>
      </c>
      <c r="F376" s="21">
        <v>708</v>
      </c>
      <c r="G376" s="21">
        <v>129</v>
      </c>
      <c r="H376" s="21">
        <v>121</v>
      </c>
      <c r="I376" s="21">
        <v>124</v>
      </c>
      <c r="J376" s="21">
        <v>84</v>
      </c>
      <c r="K376" s="21">
        <v>107</v>
      </c>
      <c r="L376" s="21">
        <v>86</v>
      </c>
      <c r="M376" s="32"/>
      <c r="N376" s="32"/>
      <c r="O376" s="22">
        <f>SUM(C376:N376)</f>
        <v>1359</v>
      </c>
    </row>
    <row r="377" spans="1:15" x14ac:dyDescent="0.25">
      <c r="A377" s="44"/>
      <c r="B377" s="19" t="s">
        <v>1</v>
      </c>
      <c r="C377" s="17">
        <v>137</v>
      </c>
      <c r="D377" s="17">
        <v>201</v>
      </c>
      <c r="E377" s="17">
        <v>241</v>
      </c>
      <c r="F377" s="17">
        <v>127</v>
      </c>
      <c r="G377" s="17">
        <v>118</v>
      </c>
      <c r="H377" s="17">
        <v>112</v>
      </c>
      <c r="I377" s="17">
        <v>213</v>
      </c>
      <c r="J377" s="17">
        <v>147</v>
      </c>
      <c r="K377" s="17">
        <v>163</v>
      </c>
      <c r="L377" s="17">
        <v>156</v>
      </c>
      <c r="M377" s="17">
        <v>243</v>
      </c>
      <c r="N377" s="17">
        <v>135</v>
      </c>
      <c r="O377" s="3">
        <f t="shared" ref="O377:O378" si="97">SUM(C377:N377)</f>
        <v>1993</v>
      </c>
    </row>
    <row r="378" spans="1:15" x14ac:dyDescent="0.25">
      <c r="A378" s="45"/>
      <c r="B378" s="23" t="s">
        <v>3</v>
      </c>
      <c r="C378" s="24">
        <v>292</v>
      </c>
      <c r="D378" s="24">
        <v>167</v>
      </c>
      <c r="E378" s="24">
        <v>225</v>
      </c>
      <c r="F378" s="24">
        <v>159</v>
      </c>
      <c r="G378" s="24">
        <v>167</v>
      </c>
      <c r="H378" s="24">
        <v>258</v>
      </c>
      <c r="I378" s="24">
        <v>132</v>
      </c>
      <c r="J378" s="24">
        <v>217</v>
      </c>
      <c r="K378" s="24">
        <v>86</v>
      </c>
      <c r="L378" s="24">
        <v>60</v>
      </c>
      <c r="M378" s="24">
        <v>48</v>
      </c>
      <c r="N378" s="24">
        <v>36</v>
      </c>
      <c r="O378" s="25">
        <f t="shared" si="97"/>
        <v>1847</v>
      </c>
    </row>
    <row r="379" spans="1:15" x14ac:dyDescent="0.25">
      <c r="A379" s="43" t="s">
        <v>160</v>
      </c>
      <c r="B379" s="20" t="s">
        <v>2</v>
      </c>
      <c r="C379" s="21">
        <v>0</v>
      </c>
      <c r="D379" s="21">
        <v>0</v>
      </c>
      <c r="E379" s="21">
        <v>0</v>
      </c>
      <c r="F379" s="21">
        <v>343</v>
      </c>
      <c r="G379" s="21">
        <v>187</v>
      </c>
      <c r="H379" s="21">
        <v>128</v>
      </c>
      <c r="I379" s="21">
        <v>197</v>
      </c>
      <c r="J379" s="21">
        <v>178</v>
      </c>
      <c r="K379" s="21">
        <v>149</v>
      </c>
      <c r="L379" s="21">
        <v>86</v>
      </c>
      <c r="M379" s="32"/>
      <c r="N379" s="32"/>
      <c r="O379" s="22">
        <f>SUM(C379:N379)</f>
        <v>1268</v>
      </c>
    </row>
    <row r="380" spans="1:15" x14ac:dyDescent="0.25">
      <c r="A380" s="44"/>
      <c r="B380" s="19" t="s">
        <v>1</v>
      </c>
      <c r="C380" s="17"/>
      <c r="D380" s="17"/>
      <c r="E380" s="17"/>
      <c r="F380" s="17"/>
      <c r="G380" s="17">
        <v>73</v>
      </c>
      <c r="H380" s="17">
        <v>40</v>
      </c>
      <c r="I380" s="17">
        <v>63</v>
      </c>
      <c r="J380" s="17">
        <v>77</v>
      </c>
      <c r="K380" s="17">
        <v>47</v>
      </c>
      <c r="L380" s="17">
        <v>68</v>
      </c>
      <c r="M380" s="17">
        <v>74</v>
      </c>
      <c r="N380" s="17">
        <v>48</v>
      </c>
      <c r="O380" s="3">
        <f t="shared" ref="O380:O381" si="98">SUM(C380:N380)</f>
        <v>490</v>
      </c>
    </row>
    <row r="381" spans="1:15" x14ac:dyDescent="0.25">
      <c r="A381" s="45"/>
      <c r="B381" s="23" t="s">
        <v>3</v>
      </c>
      <c r="C381" s="24"/>
      <c r="D381" s="24"/>
      <c r="E381" s="24"/>
      <c r="F381" s="24"/>
      <c r="G381" s="24"/>
      <c r="H381" s="24"/>
      <c r="I381" s="24"/>
      <c r="J381" s="24"/>
      <c r="K381" s="24"/>
      <c r="L381" s="24">
        <v>21</v>
      </c>
      <c r="M381" s="24">
        <v>6</v>
      </c>
      <c r="N381" s="24">
        <v>10</v>
      </c>
      <c r="O381" s="25">
        <f t="shared" si="98"/>
        <v>37</v>
      </c>
    </row>
    <row r="382" spans="1:15" x14ac:dyDescent="0.25">
      <c r="A382" s="43" t="s">
        <v>161</v>
      </c>
      <c r="B382" s="20" t="s">
        <v>2</v>
      </c>
      <c r="C382" s="21">
        <v>0</v>
      </c>
      <c r="D382" s="21">
        <v>0</v>
      </c>
      <c r="E382" s="21">
        <v>0</v>
      </c>
      <c r="F382" s="21">
        <v>433</v>
      </c>
      <c r="G382" s="21">
        <v>2027</v>
      </c>
      <c r="H382" s="21">
        <v>196</v>
      </c>
      <c r="I382" s="21">
        <v>140</v>
      </c>
      <c r="J382" s="21">
        <v>193</v>
      </c>
      <c r="K382" s="21">
        <v>169</v>
      </c>
      <c r="L382" s="21">
        <v>58</v>
      </c>
      <c r="M382" s="32"/>
      <c r="N382" s="32"/>
      <c r="O382" s="22">
        <f>SUM(C382:N382)</f>
        <v>3216</v>
      </c>
    </row>
    <row r="383" spans="1:15" x14ac:dyDescent="0.25">
      <c r="A383" s="44"/>
      <c r="B383" s="19" t="s">
        <v>1</v>
      </c>
      <c r="C383" s="17"/>
      <c r="D383" s="17"/>
      <c r="E383" s="17"/>
      <c r="F383" s="17">
        <v>54</v>
      </c>
      <c r="G383" s="17">
        <v>79</v>
      </c>
      <c r="H383" s="17">
        <v>106</v>
      </c>
      <c r="I383" s="17">
        <v>23</v>
      </c>
      <c r="J383" s="17">
        <v>73</v>
      </c>
      <c r="K383" s="17">
        <v>81</v>
      </c>
      <c r="L383" s="17">
        <v>58</v>
      </c>
      <c r="M383" s="17">
        <v>61</v>
      </c>
      <c r="N383" s="17">
        <v>84</v>
      </c>
      <c r="O383" s="3">
        <f t="shared" ref="O383:O384" si="99">SUM(C383:N383)</f>
        <v>619</v>
      </c>
    </row>
    <row r="384" spans="1:15" x14ac:dyDescent="0.25">
      <c r="A384" s="45"/>
      <c r="B384" s="23" t="s">
        <v>3</v>
      </c>
      <c r="C384" s="24"/>
      <c r="D384" s="24"/>
      <c r="E384" s="24"/>
      <c r="F384" s="24"/>
      <c r="G384" s="24"/>
      <c r="H384" s="24"/>
      <c r="I384" s="24"/>
      <c r="J384" s="24"/>
      <c r="K384" s="24"/>
      <c r="L384" s="24">
        <v>23</v>
      </c>
      <c r="M384" s="24">
        <v>9</v>
      </c>
      <c r="N384" s="24">
        <v>12</v>
      </c>
      <c r="O384" s="25">
        <f t="shared" si="99"/>
        <v>44</v>
      </c>
    </row>
    <row r="385" spans="1:15" x14ac:dyDescent="0.25">
      <c r="A385" s="43" t="s">
        <v>162</v>
      </c>
      <c r="B385" s="20" t="s">
        <v>2</v>
      </c>
      <c r="C385" s="21">
        <v>0</v>
      </c>
      <c r="D385" s="21">
        <v>0</v>
      </c>
      <c r="E385" s="21">
        <v>0</v>
      </c>
      <c r="F385" s="21">
        <v>0</v>
      </c>
      <c r="G385" s="21">
        <v>746</v>
      </c>
      <c r="H385" s="21">
        <v>378</v>
      </c>
      <c r="I385" s="21">
        <v>227</v>
      </c>
      <c r="J385" s="21">
        <v>159</v>
      </c>
      <c r="K385" s="21">
        <v>138</v>
      </c>
      <c r="L385" s="21">
        <v>125</v>
      </c>
      <c r="M385" s="32"/>
      <c r="N385" s="32"/>
      <c r="O385" s="22">
        <f>SUM(C385:N385)</f>
        <v>1773</v>
      </c>
    </row>
    <row r="386" spans="1:15" x14ac:dyDescent="0.25">
      <c r="A386" s="44"/>
      <c r="B386" s="19" t="s">
        <v>1</v>
      </c>
      <c r="C386" s="17"/>
      <c r="D386" s="17"/>
      <c r="E386" s="17"/>
      <c r="F386" s="17"/>
      <c r="G386" s="17">
        <v>137</v>
      </c>
      <c r="H386" s="17">
        <v>141</v>
      </c>
      <c r="I386" s="17">
        <v>63</v>
      </c>
      <c r="J386" s="17">
        <v>86</v>
      </c>
      <c r="K386" s="17">
        <v>145</v>
      </c>
      <c r="L386" s="17">
        <v>116</v>
      </c>
      <c r="M386" s="17">
        <v>159</v>
      </c>
      <c r="N386" s="17">
        <v>135</v>
      </c>
      <c r="O386" s="3">
        <f t="shared" ref="O386:O387" si="100">SUM(C386:N386)</f>
        <v>982</v>
      </c>
    </row>
    <row r="387" spans="1:15" x14ac:dyDescent="0.25">
      <c r="A387" s="45"/>
      <c r="B387" s="23" t="s">
        <v>3</v>
      </c>
      <c r="C387" s="24"/>
      <c r="D387" s="24"/>
      <c r="E387" s="24"/>
      <c r="F387" s="24"/>
      <c r="G387" s="24">
        <v>0</v>
      </c>
      <c r="H387" s="24">
        <v>0</v>
      </c>
      <c r="I387" s="24">
        <v>0</v>
      </c>
      <c r="J387" s="24">
        <v>0</v>
      </c>
      <c r="K387" s="24">
        <v>0</v>
      </c>
      <c r="L387" s="24">
        <v>0</v>
      </c>
      <c r="M387" s="24">
        <v>0</v>
      </c>
      <c r="N387" s="24">
        <v>0</v>
      </c>
      <c r="O387" s="25">
        <f t="shared" si="100"/>
        <v>0</v>
      </c>
    </row>
    <row r="388" spans="1:15" x14ac:dyDescent="0.25">
      <c r="A388" s="43" t="s">
        <v>163</v>
      </c>
      <c r="B388" s="20" t="s">
        <v>2</v>
      </c>
      <c r="C388" s="21">
        <v>0</v>
      </c>
      <c r="D388" s="21">
        <v>0</v>
      </c>
      <c r="E388" s="21">
        <v>0</v>
      </c>
      <c r="F388" s="21">
        <v>0</v>
      </c>
      <c r="G388" s="21">
        <v>232</v>
      </c>
      <c r="H388" s="21">
        <v>154</v>
      </c>
      <c r="I388" s="21">
        <v>73</v>
      </c>
      <c r="J388" s="21">
        <v>63</v>
      </c>
      <c r="K388" s="21">
        <v>54</v>
      </c>
      <c r="L388" s="21">
        <v>54</v>
      </c>
      <c r="M388" s="32"/>
      <c r="N388" s="32"/>
      <c r="O388" s="22">
        <f>SUM(C388:N388)</f>
        <v>630</v>
      </c>
    </row>
    <row r="389" spans="1:15" x14ac:dyDescent="0.25">
      <c r="A389" s="44"/>
      <c r="B389" s="19" t="s">
        <v>1</v>
      </c>
      <c r="C389" s="17"/>
      <c r="D389" s="17"/>
      <c r="E389" s="17"/>
      <c r="F389" s="17"/>
      <c r="G389" s="17">
        <v>43</v>
      </c>
      <c r="H389" s="17">
        <v>29</v>
      </c>
      <c r="I389" s="17">
        <v>27</v>
      </c>
      <c r="J389" s="17">
        <v>28</v>
      </c>
      <c r="K389" s="17">
        <v>28</v>
      </c>
      <c r="L389" s="17">
        <v>38</v>
      </c>
      <c r="M389" s="17">
        <v>42</v>
      </c>
      <c r="N389" s="17">
        <v>50</v>
      </c>
      <c r="O389" s="3">
        <f t="shared" ref="O389:O390" si="101">SUM(C389:N389)</f>
        <v>285</v>
      </c>
    </row>
    <row r="390" spans="1:15" x14ac:dyDescent="0.25">
      <c r="A390" s="45"/>
      <c r="B390" s="23" t="s">
        <v>3</v>
      </c>
      <c r="C390" s="24"/>
      <c r="D390" s="24"/>
      <c r="E390" s="24"/>
      <c r="F390" s="24"/>
      <c r="G390" s="24"/>
      <c r="H390" s="24"/>
      <c r="I390" s="24"/>
      <c r="J390" s="24">
        <v>337</v>
      </c>
      <c r="K390" s="24">
        <v>302</v>
      </c>
      <c r="L390" s="24">
        <v>85</v>
      </c>
      <c r="M390" s="24">
        <v>164</v>
      </c>
      <c r="N390" s="24">
        <v>31</v>
      </c>
      <c r="O390" s="25">
        <f t="shared" si="101"/>
        <v>919</v>
      </c>
    </row>
    <row r="391" spans="1:15" x14ac:dyDescent="0.25">
      <c r="A391" s="43" t="s">
        <v>164</v>
      </c>
      <c r="B391" s="20" t="s">
        <v>2</v>
      </c>
      <c r="C391" s="21">
        <v>0</v>
      </c>
      <c r="D391" s="21">
        <v>0</v>
      </c>
      <c r="E391" s="21">
        <v>0</v>
      </c>
      <c r="F391" s="21">
        <v>0</v>
      </c>
      <c r="G391" s="21">
        <v>0</v>
      </c>
      <c r="H391" s="21">
        <v>44</v>
      </c>
      <c r="I391" s="21">
        <v>72</v>
      </c>
      <c r="J391" s="21">
        <v>29</v>
      </c>
      <c r="K391" s="21">
        <v>44</v>
      </c>
      <c r="L391" s="21">
        <v>17</v>
      </c>
      <c r="M391" s="32"/>
      <c r="N391" s="32"/>
      <c r="O391" s="22">
        <f>SUM(C391:N391)</f>
        <v>206</v>
      </c>
    </row>
    <row r="392" spans="1:15" x14ac:dyDescent="0.25">
      <c r="A392" s="44"/>
      <c r="B392" s="19" t="s">
        <v>1</v>
      </c>
      <c r="C392" s="17"/>
      <c r="D392" s="17"/>
      <c r="E392" s="17"/>
      <c r="F392" s="17"/>
      <c r="G392" s="17"/>
      <c r="H392" s="17">
        <v>19</v>
      </c>
      <c r="I392" s="17">
        <v>32</v>
      </c>
      <c r="J392" s="17">
        <v>14</v>
      </c>
      <c r="K392" s="17">
        <v>27</v>
      </c>
      <c r="L392" s="17">
        <v>8</v>
      </c>
      <c r="M392" s="17">
        <v>241</v>
      </c>
      <c r="N392" s="17">
        <v>23</v>
      </c>
      <c r="O392" s="3">
        <f t="shared" ref="O392:O393" si="102">SUM(C392:N392)</f>
        <v>364</v>
      </c>
    </row>
    <row r="393" spans="1:15" x14ac:dyDescent="0.25">
      <c r="A393" s="45"/>
      <c r="B393" s="23" t="s">
        <v>3</v>
      </c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>
        <v>101</v>
      </c>
      <c r="O393" s="25">
        <f t="shared" si="102"/>
        <v>101</v>
      </c>
    </row>
    <row r="394" spans="1:15" x14ac:dyDescent="0.25">
      <c r="A394" s="43" t="s">
        <v>165</v>
      </c>
      <c r="B394" s="20" t="s">
        <v>2</v>
      </c>
      <c r="C394" s="21"/>
      <c r="D394" s="21"/>
      <c r="E394" s="21"/>
      <c r="F394" s="21"/>
      <c r="G394" s="21"/>
      <c r="H394" s="21"/>
      <c r="I394" s="21"/>
      <c r="J394" s="21">
        <v>134</v>
      </c>
      <c r="K394" s="21">
        <v>48</v>
      </c>
      <c r="L394" s="21">
        <v>24</v>
      </c>
      <c r="M394" s="32"/>
      <c r="N394" s="32"/>
      <c r="O394" s="22">
        <f>SUM(C394:N394)</f>
        <v>206</v>
      </c>
    </row>
    <row r="395" spans="1:15" x14ac:dyDescent="0.25">
      <c r="A395" s="44"/>
      <c r="B395" s="19" t="s">
        <v>1</v>
      </c>
      <c r="C395" s="17"/>
      <c r="D395" s="17"/>
      <c r="E395" s="17"/>
      <c r="F395" s="17"/>
      <c r="G395" s="17"/>
      <c r="H395" s="17"/>
      <c r="I395" s="17"/>
      <c r="J395" s="17">
        <v>52</v>
      </c>
      <c r="K395" s="17">
        <v>34</v>
      </c>
      <c r="L395" s="17">
        <v>159</v>
      </c>
      <c r="M395" s="17">
        <v>111</v>
      </c>
      <c r="N395" s="17">
        <v>127</v>
      </c>
      <c r="O395" s="3">
        <f t="shared" ref="O395:O396" si="103">SUM(C395:N395)</f>
        <v>483</v>
      </c>
    </row>
    <row r="396" spans="1:15" x14ac:dyDescent="0.25">
      <c r="A396" s="45"/>
      <c r="B396" s="23" t="s">
        <v>3</v>
      </c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>
        <v>0</v>
      </c>
      <c r="O396" s="25">
        <f t="shared" si="103"/>
        <v>0</v>
      </c>
    </row>
    <row r="397" spans="1:15" x14ac:dyDescent="0.25">
      <c r="A397" s="43" t="s">
        <v>166</v>
      </c>
      <c r="B397" s="20" t="s">
        <v>2</v>
      </c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32"/>
      <c r="N397" s="32"/>
      <c r="O397" s="22">
        <f>SUM(C397:N397)</f>
        <v>0</v>
      </c>
    </row>
    <row r="398" spans="1:15" x14ac:dyDescent="0.25">
      <c r="A398" s="44"/>
      <c r="B398" s="19" t="s">
        <v>1</v>
      </c>
      <c r="C398" s="17"/>
      <c r="D398" s="17"/>
      <c r="E398" s="17"/>
      <c r="F398" s="17"/>
      <c r="G398" s="17"/>
      <c r="H398" s="17"/>
      <c r="I398" s="17"/>
      <c r="J398" s="17"/>
      <c r="K398" s="17"/>
      <c r="L398" s="17">
        <v>66</v>
      </c>
      <c r="M398" s="17">
        <v>8</v>
      </c>
      <c r="N398" s="17">
        <v>9</v>
      </c>
      <c r="O398" s="3">
        <f t="shared" ref="O398:O399" si="104">SUM(C398:N398)</f>
        <v>83</v>
      </c>
    </row>
    <row r="399" spans="1:15" x14ac:dyDescent="0.25">
      <c r="A399" s="45"/>
      <c r="B399" s="23" t="s">
        <v>3</v>
      </c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>
        <v>16</v>
      </c>
      <c r="O399" s="25">
        <f t="shared" si="104"/>
        <v>16</v>
      </c>
    </row>
    <row r="400" spans="1:15" x14ac:dyDescent="0.25">
      <c r="A400" s="43" t="s">
        <v>167</v>
      </c>
      <c r="B400" s="20" t="s">
        <v>2</v>
      </c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32"/>
      <c r="N400" s="32"/>
      <c r="O400" s="22">
        <f>SUM(C400:N400)</f>
        <v>0</v>
      </c>
    </row>
    <row r="401" spans="1:15" x14ac:dyDescent="0.25">
      <c r="A401" s="44"/>
      <c r="B401" s="19" t="s">
        <v>1</v>
      </c>
      <c r="C401" s="17"/>
      <c r="D401" s="17"/>
      <c r="E401" s="17"/>
      <c r="F401" s="17"/>
      <c r="G401" s="17"/>
      <c r="H401" s="17"/>
      <c r="I401" s="17"/>
      <c r="J401" s="17"/>
      <c r="K401" s="17">
        <v>148</v>
      </c>
      <c r="L401" s="17">
        <v>196</v>
      </c>
      <c r="M401" s="17">
        <v>113</v>
      </c>
      <c r="N401" s="17">
        <v>67</v>
      </c>
      <c r="O401" s="3">
        <f t="shared" ref="O401:O402" si="105">SUM(C401:N401)</f>
        <v>524</v>
      </c>
    </row>
    <row r="402" spans="1:15" x14ac:dyDescent="0.25">
      <c r="A402" s="45"/>
      <c r="B402" s="23" t="s">
        <v>3</v>
      </c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>
        <v>15</v>
      </c>
      <c r="N402" s="24">
        <v>16</v>
      </c>
      <c r="O402" s="25">
        <f t="shared" si="105"/>
        <v>31</v>
      </c>
    </row>
    <row r="403" spans="1:15" x14ac:dyDescent="0.25">
      <c r="A403" s="43" t="s">
        <v>168</v>
      </c>
      <c r="B403" s="20" t="s">
        <v>2</v>
      </c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32"/>
      <c r="N403" s="32"/>
      <c r="O403" s="22">
        <f>SUM(C403:N403)</f>
        <v>0</v>
      </c>
    </row>
    <row r="404" spans="1:15" x14ac:dyDescent="0.25">
      <c r="A404" s="44"/>
      <c r="B404" s="19" t="s">
        <v>1</v>
      </c>
      <c r="C404" s="17"/>
      <c r="D404" s="17"/>
      <c r="E404" s="17"/>
      <c r="F404" s="17"/>
      <c r="G404" s="17"/>
      <c r="H404" s="17"/>
      <c r="I404" s="17"/>
      <c r="J404" s="17"/>
      <c r="K404" s="17"/>
      <c r="L404" s="17">
        <v>153</v>
      </c>
      <c r="M404" s="17">
        <v>378</v>
      </c>
      <c r="N404" s="17">
        <v>339</v>
      </c>
      <c r="O404" s="3">
        <f t="shared" ref="O404:O405" si="106">SUM(C404:N404)</f>
        <v>870</v>
      </c>
    </row>
    <row r="405" spans="1:15" x14ac:dyDescent="0.25">
      <c r="A405" s="45"/>
      <c r="B405" s="23" t="s">
        <v>3</v>
      </c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>
        <v>119</v>
      </c>
      <c r="N405" s="24">
        <v>15</v>
      </c>
      <c r="O405" s="25">
        <f t="shared" si="106"/>
        <v>134</v>
      </c>
    </row>
    <row r="406" spans="1:15" x14ac:dyDescent="0.25">
      <c r="A406" s="43" t="s">
        <v>169</v>
      </c>
      <c r="B406" s="20" t="s">
        <v>2</v>
      </c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32"/>
      <c r="N406" s="32"/>
      <c r="O406" s="22">
        <f>SUM(C406:N406)</f>
        <v>0</v>
      </c>
    </row>
    <row r="407" spans="1:15" x14ac:dyDescent="0.25">
      <c r="A407" s="44"/>
      <c r="B407" s="19" t="s">
        <v>1</v>
      </c>
      <c r="C407" s="17"/>
      <c r="D407" s="17"/>
      <c r="E407" s="17"/>
      <c r="F407" s="17"/>
      <c r="G407" s="17"/>
      <c r="H407" s="17"/>
      <c r="I407" s="17"/>
      <c r="J407" s="17"/>
      <c r="K407" s="17"/>
      <c r="L407" s="17">
        <v>59</v>
      </c>
      <c r="M407" s="17">
        <v>59</v>
      </c>
      <c r="N407" s="17">
        <v>63</v>
      </c>
      <c r="O407" s="3">
        <f t="shared" ref="O407:O408" si="107">SUM(C407:N407)</f>
        <v>181</v>
      </c>
    </row>
    <row r="408" spans="1:15" x14ac:dyDescent="0.25">
      <c r="A408" s="45"/>
      <c r="B408" s="23" t="s">
        <v>3</v>
      </c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>
        <v>0</v>
      </c>
      <c r="O408" s="25">
        <f t="shared" si="107"/>
        <v>0</v>
      </c>
    </row>
    <row r="409" spans="1:15" x14ac:dyDescent="0.25">
      <c r="A409" s="43" t="s">
        <v>170</v>
      </c>
      <c r="B409" s="20" t="s">
        <v>2</v>
      </c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32"/>
      <c r="N409" s="32"/>
      <c r="O409" s="22">
        <f>SUM(C409:N409)</f>
        <v>0</v>
      </c>
    </row>
    <row r="410" spans="1:15" x14ac:dyDescent="0.25">
      <c r="A410" s="44"/>
      <c r="B410" s="19" t="s">
        <v>1</v>
      </c>
      <c r="C410" s="17"/>
      <c r="D410" s="17"/>
      <c r="E410" s="17"/>
      <c r="F410" s="17"/>
      <c r="G410" s="17"/>
      <c r="H410" s="17"/>
      <c r="I410" s="17"/>
      <c r="J410" s="17"/>
      <c r="K410" s="17"/>
      <c r="L410" s="17">
        <v>155</v>
      </c>
      <c r="M410" s="17">
        <v>79</v>
      </c>
      <c r="N410" s="17">
        <v>91</v>
      </c>
      <c r="O410" s="3">
        <f t="shared" ref="O410:O411" si="108">SUM(C410:N410)</f>
        <v>325</v>
      </c>
    </row>
    <row r="411" spans="1:15" x14ac:dyDescent="0.25">
      <c r="A411" s="45"/>
      <c r="B411" s="23" t="s">
        <v>3</v>
      </c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>
        <v>252</v>
      </c>
      <c r="O411" s="25">
        <f t="shared" si="108"/>
        <v>252</v>
      </c>
    </row>
    <row r="412" spans="1:15" x14ac:dyDescent="0.25">
      <c r="A412" s="43" t="s">
        <v>173</v>
      </c>
      <c r="B412" s="20" t="s">
        <v>2</v>
      </c>
      <c r="C412" s="21"/>
      <c r="D412" s="21"/>
      <c r="E412" s="21"/>
      <c r="F412" s="21"/>
      <c r="G412" s="21"/>
      <c r="H412" s="21"/>
      <c r="I412" s="21"/>
      <c r="J412" s="21">
        <v>108</v>
      </c>
      <c r="K412" s="21">
        <v>82</v>
      </c>
      <c r="L412" s="21">
        <v>27</v>
      </c>
      <c r="M412" s="32"/>
      <c r="N412" s="32"/>
      <c r="O412" s="22">
        <f>SUM(C412:N412)</f>
        <v>217</v>
      </c>
    </row>
    <row r="413" spans="1:15" x14ac:dyDescent="0.25">
      <c r="A413" s="44"/>
      <c r="B413" s="19" t="s">
        <v>1</v>
      </c>
      <c r="C413" s="17"/>
      <c r="D413" s="17"/>
      <c r="E413" s="17"/>
      <c r="F413" s="17"/>
      <c r="G413" s="17"/>
      <c r="H413" s="17"/>
      <c r="I413" s="17"/>
      <c r="J413" s="17">
        <v>109</v>
      </c>
      <c r="K413" s="17">
        <v>53</v>
      </c>
      <c r="L413" s="17">
        <v>70</v>
      </c>
      <c r="M413" s="17">
        <v>75</v>
      </c>
      <c r="N413" s="17">
        <v>89</v>
      </c>
      <c r="O413" s="3">
        <f t="shared" ref="O413:O414" si="109">SUM(C413:N413)</f>
        <v>396</v>
      </c>
    </row>
    <row r="414" spans="1:15" x14ac:dyDescent="0.25">
      <c r="A414" s="45"/>
      <c r="B414" s="23" t="s">
        <v>3</v>
      </c>
      <c r="C414" s="24"/>
      <c r="D414" s="24"/>
      <c r="E414" s="24"/>
      <c r="F414" s="24"/>
      <c r="G414" s="24"/>
      <c r="H414" s="24"/>
      <c r="I414" s="24"/>
      <c r="J414" s="24"/>
      <c r="K414" s="24"/>
      <c r="L414" s="24">
        <v>0</v>
      </c>
      <c r="M414" s="24">
        <v>139</v>
      </c>
      <c r="N414" s="24">
        <v>47</v>
      </c>
      <c r="O414" s="25">
        <f t="shared" si="109"/>
        <v>186</v>
      </c>
    </row>
    <row r="415" spans="1:15" x14ac:dyDescent="0.25">
      <c r="A415" s="43" t="s">
        <v>174</v>
      </c>
      <c r="B415" s="20" t="s">
        <v>2</v>
      </c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32"/>
      <c r="N415" s="32"/>
      <c r="O415" s="22">
        <f>SUM(C415:N415)</f>
        <v>0</v>
      </c>
    </row>
    <row r="416" spans="1:15" x14ac:dyDescent="0.25">
      <c r="A416" s="44"/>
      <c r="B416" s="19" t="s">
        <v>1</v>
      </c>
      <c r="C416" s="17"/>
      <c r="D416" s="17"/>
      <c r="E416" s="17"/>
      <c r="F416" s="17"/>
      <c r="G416" s="17"/>
      <c r="H416" s="17"/>
      <c r="I416" s="17"/>
      <c r="J416" s="17"/>
      <c r="K416" s="17">
        <v>48</v>
      </c>
      <c r="L416" s="17">
        <v>102</v>
      </c>
      <c r="M416" s="17">
        <v>97</v>
      </c>
      <c r="N416" s="17">
        <v>105</v>
      </c>
      <c r="O416" s="3">
        <f t="shared" ref="O416:O417" si="110">SUM(C416:N416)</f>
        <v>352</v>
      </c>
    </row>
    <row r="417" spans="1:15" x14ac:dyDescent="0.25">
      <c r="A417" s="45"/>
      <c r="B417" s="23" t="s">
        <v>3</v>
      </c>
      <c r="C417" s="24"/>
      <c r="D417" s="24"/>
      <c r="E417" s="24"/>
      <c r="F417" s="24"/>
      <c r="G417" s="24"/>
      <c r="H417" s="24"/>
      <c r="I417" s="24"/>
      <c r="J417" s="24"/>
      <c r="K417" s="24">
        <v>107</v>
      </c>
      <c r="L417" s="24">
        <v>15</v>
      </c>
      <c r="M417" s="24">
        <v>15</v>
      </c>
      <c r="N417" s="24">
        <v>7</v>
      </c>
      <c r="O417" s="25">
        <f t="shared" si="110"/>
        <v>144</v>
      </c>
    </row>
    <row r="418" spans="1:15" x14ac:dyDescent="0.25">
      <c r="A418" s="35" t="s">
        <v>196</v>
      </c>
      <c r="B418" s="20" t="s">
        <v>2</v>
      </c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32"/>
      <c r="N418" s="32"/>
      <c r="O418" s="22">
        <f>SUM(C418:N418)</f>
        <v>0</v>
      </c>
    </row>
    <row r="419" spans="1:15" x14ac:dyDescent="0.25">
      <c r="A419" s="36"/>
      <c r="B419" s="19" t="s">
        <v>1</v>
      </c>
      <c r="C419" s="17"/>
      <c r="D419" s="17"/>
      <c r="E419" s="17"/>
      <c r="F419" s="17"/>
      <c r="G419" s="17"/>
      <c r="H419" s="17"/>
      <c r="I419" s="17"/>
      <c r="J419" s="17"/>
      <c r="K419" s="17">
        <v>64</v>
      </c>
      <c r="L419" s="17">
        <v>132</v>
      </c>
      <c r="M419" s="17">
        <v>127</v>
      </c>
      <c r="N419" s="17">
        <v>94</v>
      </c>
      <c r="O419" s="3">
        <f t="shared" ref="O419:O438" si="111">SUM(C419:N419)</f>
        <v>417</v>
      </c>
    </row>
    <row r="420" spans="1:15" x14ac:dyDescent="0.25">
      <c r="A420" s="37"/>
      <c r="B420" s="23" t="s">
        <v>3</v>
      </c>
      <c r="C420" s="24"/>
      <c r="D420" s="24"/>
      <c r="E420" s="24"/>
      <c r="F420" s="24"/>
      <c r="G420" s="24"/>
      <c r="H420" s="24"/>
      <c r="I420" s="24"/>
      <c r="J420" s="24"/>
      <c r="K420" s="24">
        <v>5</v>
      </c>
      <c r="L420" s="24">
        <v>15</v>
      </c>
      <c r="M420" s="24">
        <v>22</v>
      </c>
      <c r="N420" s="24">
        <v>13</v>
      </c>
      <c r="O420" s="25">
        <f t="shared" si="111"/>
        <v>55</v>
      </c>
    </row>
    <row r="421" spans="1:15" x14ac:dyDescent="0.25">
      <c r="A421" s="36" t="s">
        <v>197</v>
      </c>
      <c r="B421" s="11" t="s">
        <v>2</v>
      </c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33"/>
      <c r="N421" s="33"/>
      <c r="O421" s="3">
        <f>SUM(C421:N421)</f>
        <v>0</v>
      </c>
    </row>
    <row r="422" spans="1:15" x14ac:dyDescent="0.25">
      <c r="A422" s="36"/>
      <c r="B422" s="19" t="s">
        <v>1</v>
      </c>
      <c r="C422" s="17"/>
      <c r="D422" s="17"/>
      <c r="E422" s="17"/>
      <c r="F422" s="17"/>
      <c r="G422" s="17"/>
      <c r="H422" s="17"/>
      <c r="I422" s="17"/>
      <c r="J422" s="17"/>
      <c r="K422" s="17">
        <v>26</v>
      </c>
      <c r="L422" s="17">
        <v>43</v>
      </c>
      <c r="M422" s="17">
        <v>69</v>
      </c>
      <c r="N422" s="17">
        <v>24</v>
      </c>
      <c r="O422" s="3">
        <f t="shared" si="111"/>
        <v>162</v>
      </c>
    </row>
    <row r="423" spans="1:15" x14ac:dyDescent="0.25">
      <c r="A423" s="36"/>
      <c r="B423" s="18" t="s">
        <v>3</v>
      </c>
      <c r="C423" s="15"/>
      <c r="D423" s="15"/>
      <c r="E423" s="15"/>
      <c r="F423" s="15"/>
      <c r="G423" s="15"/>
      <c r="H423" s="15"/>
      <c r="I423" s="15"/>
      <c r="J423" s="15"/>
      <c r="K423" s="15">
        <v>3</v>
      </c>
      <c r="L423" s="15">
        <v>17</v>
      </c>
      <c r="M423" s="15">
        <v>4</v>
      </c>
      <c r="N423" s="15">
        <v>8</v>
      </c>
      <c r="O423" s="3">
        <f t="shared" si="111"/>
        <v>32</v>
      </c>
    </row>
    <row r="424" spans="1:15" x14ac:dyDescent="0.25">
      <c r="A424" s="35" t="s">
        <v>198</v>
      </c>
      <c r="B424" s="20" t="s">
        <v>2</v>
      </c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32"/>
      <c r="N424" s="32"/>
      <c r="O424" s="22">
        <f>SUM(C424:N424)</f>
        <v>0</v>
      </c>
    </row>
    <row r="425" spans="1:15" x14ac:dyDescent="0.25">
      <c r="A425" s="36" t="s">
        <v>27</v>
      </c>
      <c r="B425" s="19" t="s">
        <v>1</v>
      </c>
      <c r="C425" s="17"/>
      <c r="D425" s="17"/>
      <c r="E425" s="17"/>
      <c r="F425" s="17"/>
      <c r="G425" s="17"/>
      <c r="H425" s="17"/>
      <c r="I425" s="17"/>
      <c r="J425" s="17"/>
      <c r="K425" s="17">
        <v>16</v>
      </c>
      <c r="L425" s="17">
        <v>52</v>
      </c>
      <c r="M425" s="17">
        <v>73</v>
      </c>
      <c r="N425" s="17">
        <v>68</v>
      </c>
      <c r="O425" s="3">
        <f t="shared" si="111"/>
        <v>209</v>
      </c>
    </row>
    <row r="426" spans="1:15" x14ac:dyDescent="0.25">
      <c r="A426" s="37" t="s">
        <v>27</v>
      </c>
      <c r="B426" s="23" t="s">
        <v>3</v>
      </c>
      <c r="C426" s="24"/>
      <c r="D426" s="24"/>
      <c r="E426" s="24"/>
      <c r="F426" s="24"/>
      <c r="G426" s="24"/>
      <c r="H426" s="24"/>
      <c r="I426" s="24"/>
      <c r="J426" s="24"/>
      <c r="K426" s="24">
        <v>4</v>
      </c>
      <c r="L426" s="24">
        <v>12</v>
      </c>
      <c r="M426" s="24">
        <v>19</v>
      </c>
      <c r="N426" s="24">
        <v>15</v>
      </c>
      <c r="O426" s="25">
        <f t="shared" si="111"/>
        <v>50</v>
      </c>
    </row>
    <row r="427" spans="1:15" x14ac:dyDescent="0.25">
      <c r="A427" s="35" t="s">
        <v>199</v>
      </c>
      <c r="B427" s="20" t="s">
        <v>2</v>
      </c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32"/>
      <c r="N427" s="32"/>
      <c r="O427" s="22">
        <f>SUM(C427:N427)</f>
        <v>0</v>
      </c>
    </row>
    <row r="428" spans="1:15" x14ac:dyDescent="0.25">
      <c r="A428" s="36" t="s">
        <v>28</v>
      </c>
      <c r="B428" s="19" t="s">
        <v>1</v>
      </c>
      <c r="C428" s="17"/>
      <c r="D428" s="17"/>
      <c r="E428" s="17"/>
      <c r="F428" s="17"/>
      <c r="G428" s="17"/>
      <c r="H428" s="17"/>
      <c r="I428" s="17"/>
      <c r="J428" s="17"/>
      <c r="K428" s="17">
        <v>181</v>
      </c>
      <c r="L428" s="17">
        <v>179</v>
      </c>
      <c r="M428" s="17">
        <v>195</v>
      </c>
      <c r="N428" s="17">
        <v>165</v>
      </c>
      <c r="O428" s="3">
        <f t="shared" si="111"/>
        <v>720</v>
      </c>
    </row>
    <row r="429" spans="1:15" x14ac:dyDescent="0.25">
      <c r="A429" s="37" t="s">
        <v>28</v>
      </c>
      <c r="B429" s="23" t="s">
        <v>3</v>
      </c>
      <c r="C429" s="24"/>
      <c r="D429" s="24"/>
      <c r="E429" s="24"/>
      <c r="F429" s="24"/>
      <c r="G429" s="24"/>
      <c r="H429" s="24"/>
      <c r="I429" s="24"/>
      <c r="J429" s="24"/>
      <c r="K429" s="24">
        <v>147</v>
      </c>
      <c r="L429" s="24">
        <v>22</v>
      </c>
      <c r="M429" s="24">
        <v>131</v>
      </c>
      <c r="N429" s="24">
        <v>63</v>
      </c>
      <c r="O429" s="25">
        <f t="shared" si="111"/>
        <v>363</v>
      </c>
    </row>
    <row r="430" spans="1:15" x14ac:dyDescent="0.25">
      <c r="A430" s="36" t="s">
        <v>200</v>
      </c>
      <c r="B430" s="20" t="s">
        <v>2</v>
      </c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33"/>
      <c r="N430" s="33"/>
      <c r="O430" s="3">
        <f>SUM(C430:N430)</f>
        <v>0</v>
      </c>
    </row>
    <row r="431" spans="1:15" x14ac:dyDescent="0.25">
      <c r="A431" s="36" t="s">
        <v>30</v>
      </c>
      <c r="B431" s="19" t="s">
        <v>1</v>
      </c>
      <c r="C431" s="17"/>
      <c r="D431" s="17"/>
      <c r="E431" s="17"/>
      <c r="F431" s="17"/>
      <c r="G431" s="17"/>
      <c r="H431" s="17"/>
      <c r="I431" s="17"/>
      <c r="J431" s="17"/>
      <c r="K431" s="17">
        <v>20</v>
      </c>
      <c r="L431" s="17">
        <v>73</v>
      </c>
      <c r="M431" s="17">
        <v>67</v>
      </c>
      <c r="N431" s="17">
        <v>46</v>
      </c>
      <c r="O431" s="3">
        <f t="shared" si="111"/>
        <v>206</v>
      </c>
    </row>
    <row r="432" spans="1:15" x14ac:dyDescent="0.25">
      <c r="A432" s="36" t="s">
        <v>30</v>
      </c>
      <c r="B432" s="18" t="s">
        <v>3</v>
      </c>
      <c r="C432" s="15"/>
      <c r="D432" s="15"/>
      <c r="E432" s="15"/>
      <c r="F432" s="15"/>
      <c r="G432" s="15"/>
      <c r="H432" s="15"/>
      <c r="I432" s="15"/>
      <c r="J432" s="15"/>
      <c r="K432" s="15">
        <v>0</v>
      </c>
      <c r="L432" s="15">
        <v>0</v>
      </c>
      <c r="M432" s="15">
        <v>0</v>
      </c>
      <c r="N432" s="15">
        <v>0</v>
      </c>
      <c r="O432" s="3">
        <f t="shared" si="111"/>
        <v>0</v>
      </c>
    </row>
    <row r="433" spans="1:15" x14ac:dyDescent="0.25">
      <c r="A433" s="35" t="s">
        <v>201</v>
      </c>
      <c r="B433" s="20" t="s">
        <v>2</v>
      </c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32"/>
      <c r="N433" s="32"/>
      <c r="O433" s="22">
        <f>SUM(C433:N433)</f>
        <v>0</v>
      </c>
    </row>
    <row r="434" spans="1:15" x14ac:dyDescent="0.25">
      <c r="A434" s="36" t="s">
        <v>31</v>
      </c>
      <c r="B434" s="19" t="s">
        <v>1</v>
      </c>
      <c r="C434" s="17"/>
      <c r="D434" s="17"/>
      <c r="E434" s="17"/>
      <c r="F434" s="17"/>
      <c r="G434" s="17"/>
      <c r="H434" s="17"/>
      <c r="I434" s="17"/>
      <c r="J434" s="17"/>
      <c r="K434" s="17">
        <v>16</v>
      </c>
      <c r="L434" s="17">
        <v>80</v>
      </c>
      <c r="M434" s="17">
        <v>60</v>
      </c>
      <c r="N434" s="17">
        <v>47</v>
      </c>
      <c r="O434" s="3">
        <f t="shared" si="111"/>
        <v>203</v>
      </c>
    </row>
    <row r="435" spans="1:15" x14ac:dyDescent="0.25">
      <c r="A435" s="37" t="s">
        <v>31</v>
      </c>
      <c r="B435" s="23" t="s">
        <v>3</v>
      </c>
      <c r="C435" s="24"/>
      <c r="D435" s="24"/>
      <c r="E435" s="24"/>
      <c r="F435" s="24"/>
      <c r="G435" s="24"/>
      <c r="H435" s="24"/>
      <c r="I435" s="24"/>
      <c r="J435" s="24"/>
      <c r="K435" s="24">
        <v>186</v>
      </c>
      <c r="L435" s="24">
        <v>29</v>
      </c>
      <c r="M435" s="24">
        <v>55</v>
      </c>
      <c r="N435" s="24">
        <v>19</v>
      </c>
      <c r="O435" s="25">
        <f t="shared" si="111"/>
        <v>289</v>
      </c>
    </row>
    <row r="436" spans="1:15" x14ac:dyDescent="0.25">
      <c r="A436" s="36" t="s">
        <v>202</v>
      </c>
      <c r="B436" s="11" t="s">
        <v>2</v>
      </c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33"/>
      <c r="N436" s="33"/>
      <c r="O436" s="3">
        <f>SUM(C436:N436)</f>
        <v>0</v>
      </c>
    </row>
    <row r="437" spans="1:15" x14ac:dyDescent="0.25">
      <c r="A437" s="36" t="s">
        <v>33</v>
      </c>
      <c r="B437" s="19" t="s">
        <v>1</v>
      </c>
      <c r="C437" s="17"/>
      <c r="D437" s="17"/>
      <c r="E437" s="17"/>
      <c r="F437" s="17"/>
      <c r="G437" s="17"/>
      <c r="H437" s="17"/>
      <c r="I437" s="17"/>
      <c r="J437" s="17"/>
      <c r="K437" s="17">
        <v>17</v>
      </c>
      <c r="L437" s="17">
        <v>31</v>
      </c>
      <c r="M437" s="17">
        <v>33</v>
      </c>
      <c r="N437" s="17">
        <v>19</v>
      </c>
      <c r="O437" s="3">
        <f t="shared" si="111"/>
        <v>100</v>
      </c>
    </row>
    <row r="438" spans="1:15" x14ac:dyDescent="0.25">
      <c r="A438" s="36" t="s">
        <v>33</v>
      </c>
      <c r="B438" s="18" t="s">
        <v>3</v>
      </c>
      <c r="C438" s="15"/>
      <c r="D438" s="15"/>
      <c r="E438" s="15"/>
      <c r="F438" s="15"/>
      <c r="G438" s="15"/>
      <c r="H438" s="15"/>
      <c r="I438" s="15"/>
      <c r="J438" s="15"/>
      <c r="K438" s="15">
        <v>139</v>
      </c>
      <c r="L438" s="15">
        <v>17</v>
      </c>
      <c r="M438" s="15">
        <v>27</v>
      </c>
      <c r="N438" s="15">
        <v>17</v>
      </c>
      <c r="O438" s="25">
        <f t="shared" si="111"/>
        <v>200</v>
      </c>
    </row>
    <row r="439" spans="1:15" x14ac:dyDescent="0.25">
      <c r="A439" s="43" t="s">
        <v>175</v>
      </c>
      <c r="B439" s="20" t="s">
        <v>2</v>
      </c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32"/>
      <c r="N439" s="32"/>
      <c r="O439" s="22">
        <f>SUM(C439:N439)</f>
        <v>0</v>
      </c>
    </row>
    <row r="440" spans="1:15" x14ac:dyDescent="0.25">
      <c r="A440" s="44"/>
      <c r="B440" s="19" t="s">
        <v>1</v>
      </c>
      <c r="C440" s="17"/>
      <c r="D440" s="17"/>
      <c r="E440" s="17"/>
      <c r="F440" s="17"/>
      <c r="G440" s="17"/>
      <c r="H440" s="17"/>
      <c r="I440" s="17"/>
      <c r="J440" s="17"/>
      <c r="K440" s="17"/>
      <c r="L440" s="17">
        <v>34</v>
      </c>
      <c r="M440" s="17">
        <v>112</v>
      </c>
      <c r="N440" s="17">
        <v>9</v>
      </c>
      <c r="O440" s="3">
        <f t="shared" ref="O440:O441" si="112">SUM(C440:N440)</f>
        <v>155</v>
      </c>
    </row>
    <row r="441" spans="1:15" x14ac:dyDescent="0.25">
      <c r="A441" s="45"/>
      <c r="B441" s="23" t="s">
        <v>3</v>
      </c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>
        <v>14</v>
      </c>
      <c r="O441" s="25">
        <f t="shared" si="112"/>
        <v>14</v>
      </c>
    </row>
    <row r="442" spans="1:15" x14ac:dyDescent="0.25">
      <c r="A442" s="43" t="s">
        <v>176</v>
      </c>
      <c r="B442" s="20" t="s">
        <v>2</v>
      </c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32"/>
      <c r="N442" s="32"/>
      <c r="O442" s="22">
        <f>SUM(C442:N442)</f>
        <v>0</v>
      </c>
    </row>
    <row r="443" spans="1:15" x14ac:dyDescent="0.25">
      <c r="A443" s="44"/>
      <c r="B443" s="19" t="s">
        <v>1</v>
      </c>
      <c r="C443" s="17"/>
      <c r="D443" s="17"/>
      <c r="E443" s="17"/>
      <c r="F443" s="17"/>
      <c r="G443" s="17"/>
      <c r="H443" s="17"/>
      <c r="I443" s="17"/>
      <c r="J443" s="17"/>
      <c r="K443" s="17"/>
      <c r="L443" s="17">
        <v>115</v>
      </c>
      <c r="M443" s="17">
        <v>117</v>
      </c>
      <c r="N443" s="17">
        <v>71</v>
      </c>
      <c r="O443" s="3">
        <f t="shared" ref="O443:O444" si="113">SUM(C443:N443)</f>
        <v>303</v>
      </c>
    </row>
    <row r="444" spans="1:15" x14ac:dyDescent="0.25">
      <c r="A444" s="45"/>
      <c r="B444" s="23" t="s">
        <v>3</v>
      </c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>
        <v>0</v>
      </c>
      <c r="O444" s="25">
        <f t="shared" si="113"/>
        <v>0</v>
      </c>
    </row>
    <row r="445" spans="1:15" x14ac:dyDescent="0.25">
      <c r="A445" s="43" t="s">
        <v>177</v>
      </c>
      <c r="B445" s="20" t="s">
        <v>2</v>
      </c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32"/>
      <c r="N445" s="32"/>
      <c r="O445" s="22">
        <f>SUM(C445:N445)</f>
        <v>0</v>
      </c>
    </row>
    <row r="446" spans="1:15" x14ac:dyDescent="0.25">
      <c r="A446" s="44"/>
      <c r="B446" s="19" t="s">
        <v>1</v>
      </c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>
        <v>133</v>
      </c>
      <c r="N446" s="17">
        <v>139</v>
      </c>
      <c r="O446" s="3">
        <f t="shared" ref="O446:O447" si="114">SUM(C446:N446)</f>
        <v>272</v>
      </c>
    </row>
    <row r="447" spans="1:15" x14ac:dyDescent="0.25">
      <c r="A447" s="45"/>
      <c r="B447" s="23" t="s">
        <v>3</v>
      </c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>
        <v>11</v>
      </c>
      <c r="N447" s="24">
        <v>80</v>
      </c>
      <c r="O447" s="25">
        <f t="shared" si="114"/>
        <v>91</v>
      </c>
    </row>
    <row r="448" spans="1:15" x14ac:dyDescent="0.25">
      <c r="A448" s="43" t="s">
        <v>178</v>
      </c>
      <c r="B448" s="20" t="s">
        <v>2</v>
      </c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32"/>
      <c r="N448" s="32"/>
      <c r="O448" s="22">
        <f>SUM(C448:N448)</f>
        <v>0</v>
      </c>
    </row>
    <row r="449" spans="1:15" x14ac:dyDescent="0.25">
      <c r="A449" s="44"/>
      <c r="B449" s="19" t="s">
        <v>1</v>
      </c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>
        <v>19</v>
      </c>
      <c r="N449" s="17">
        <v>34</v>
      </c>
      <c r="O449" s="3">
        <f t="shared" ref="O449:O450" si="115">SUM(C449:N449)</f>
        <v>53</v>
      </c>
    </row>
    <row r="450" spans="1:15" x14ac:dyDescent="0.25">
      <c r="A450" s="45"/>
      <c r="B450" s="23" t="s">
        <v>3</v>
      </c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>
        <v>24</v>
      </c>
      <c r="O450" s="25">
        <f t="shared" si="115"/>
        <v>24</v>
      </c>
    </row>
    <row r="451" spans="1:15" x14ac:dyDescent="0.25">
      <c r="A451" s="43" t="s">
        <v>179</v>
      </c>
      <c r="B451" s="20" t="s">
        <v>2</v>
      </c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32"/>
      <c r="N451" s="32"/>
      <c r="O451" s="22">
        <f>SUM(C451:N451)</f>
        <v>0</v>
      </c>
    </row>
    <row r="452" spans="1:15" x14ac:dyDescent="0.25">
      <c r="A452" s="44"/>
      <c r="B452" s="19" t="s">
        <v>1</v>
      </c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>
        <v>10</v>
      </c>
      <c r="N452" s="17">
        <v>5</v>
      </c>
      <c r="O452" s="3">
        <f t="shared" ref="O452:O453" si="116">SUM(C452:N452)</f>
        <v>15</v>
      </c>
    </row>
    <row r="453" spans="1:15" x14ac:dyDescent="0.25">
      <c r="A453" s="45"/>
      <c r="B453" s="23" t="s">
        <v>3</v>
      </c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>
        <v>36</v>
      </c>
      <c r="O453" s="25">
        <f t="shared" si="116"/>
        <v>36</v>
      </c>
    </row>
    <row r="454" spans="1:15" x14ac:dyDescent="0.25">
      <c r="A454" s="43" t="s">
        <v>180</v>
      </c>
      <c r="B454" s="20" t="s">
        <v>2</v>
      </c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32"/>
      <c r="N454" s="32"/>
      <c r="O454" s="22">
        <f>SUM(C454:N454)</f>
        <v>0</v>
      </c>
    </row>
    <row r="455" spans="1:15" x14ac:dyDescent="0.25">
      <c r="A455" s="44"/>
      <c r="B455" s="19" t="s">
        <v>1</v>
      </c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>
        <v>123</v>
      </c>
      <c r="O455" s="3">
        <f t="shared" ref="O455:O456" si="117">SUM(C455:N455)</f>
        <v>123</v>
      </c>
    </row>
    <row r="456" spans="1:15" x14ac:dyDescent="0.25">
      <c r="A456" s="45"/>
      <c r="B456" s="23" t="s">
        <v>3</v>
      </c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>
        <v>14</v>
      </c>
      <c r="O456" s="25">
        <f t="shared" si="117"/>
        <v>14</v>
      </c>
    </row>
    <row r="457" spans="1:15" x14ac:dyDescent="0.25">
      <c r="A457" s="43"/>
      <c r="B457" s="20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2"/>
    </row>
    <row r="458" spans="1:15" x14ac:dyDescent="0.25">
      <c r="A458" s="44"/>
      <c r="B458" s="19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3"/>
    </row>
    <row r="459" spans="1:15" x14ac:dyDescent="0.25">
      <c r="A459" s="45"/>
      <c r="B459" s="23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5"/>
    </row>
  </sheetData>
  <mergeCells count="257">
    <mergeCell ref="A412:A414"/>
    <mergeCell ref="A415:A417"/>
    <mergeCell ref="A439:A441"/>
    <mergeCell ref="A442:A444"/>
    <mergeCell ref="A445:A447"/>
    <mergeCell ref="A448:A450"/>
    <mergeCell ref="A451:A453"/>
    <mergeCell ref="A454:A456"/>
    <mergeCell ref="A457:A459"/>
    <mergeCell ref="A418:A420"/>
    <mergeCell ref="A421:A423"/>
    <mergeCell ref="A424:A426"/>
    <mergeCell ref="A427:A429"/>
    <mergeCell ref="A430:A432"/>
    <mergeCell ref="A433:A435"/>
    <mergeCell ref="A436:A438"/>
    <mergeCell ref="A388:A390"/>
    <mergeCell ref="A391:A393"/>
    <mergeCell ref="A394:A396"/>
    <mergeCell ref="A397:A399"/>
    <mergeCell ref="A400:A402"/>
    <mergeCell ref="A403:A405"/>
    <mergeCell ref="A406:A408"/>
    <mergeCell ref="A409:A411"/>
    <mergeCell ref="A361:A363"/>
    <mergeCell ref="A364:A366"/>
    <mergeCell ref="A367:A369"/>
    <mergeCell ref="A370:A372"/>
    <mergeCell ref="A373:A375"/>
    <mergeCell ref="A376:A378"/>
    <mergeCell ref="A379:A381"/>
    <mergeCell ref="A382:A384"/>
    <mergeCell ref="A385:A387"/>
    <mergeCell ref="A343:A345"/>
    <mergeCell ref="A346:A348"/>
    <mergeCell ref="A349:A351"/>
    <mergeCell ref="A352:A354"/>
    <mergeCell ref="A355:A357"/>
    <mergeCell ref="A358:A360"/>
    <mergeCell ref="A325:A327"/>
    <mergeCell ref="A328:A330"/>
    <mergeCell ref="A331:A333"/>
    <mergeCell ref="A334:A336"/>
    <mergeCell ref="A337:A339"/>
    <mergeCell ref="A340:A342"/>
    <mergeCell ref="A313:A315"/>
    <mergeCell ref="Q310:Q312"/>
    <mergeCell ref="A316:A318"/>
    <mergeCell ref="Q313:Q315"/>
    <mergeCell ref="A319:A321"/>
    <mergeCell ref="A322:A324"/>
    <mergeCell ref="A304:A306"/>
    <mergeCell ref="Q301:Q303"/>
    <mergeCell ref="A307:A309"/>
    <mergeCell ref="Q304:Q306"/>
    <mergeCell ref="A310:A312"/>
    <mergeCell ref="Q307:Q309"/>
    <mergeCell ref="A292:A294"/>
    <mergeCell ref="Q292:Q294"/>
    <mergeCell ref="A298:A300"/>
    <mergeCell ref="Q295:Q297"/>
    <mergeCell ref="A301:A303"/>
    <mergeCell ref="Q298:Q300"/>
    <mergeCell ref="A283:A285"/>
    <mergeCell ref="Q283:Q285"/>
    <mergeCell ref="A286:A288"/>
    <mergeCell ref="Q286:Q288"/>
    <mergeCell ref="A289:A291"/>
    <mergeCell ref="Q289:Q291"/>
    <mergeCell ref="A295:A297"/>
    <mergeCell ref="A274:A276"/>
    <mergeCell ref="Q274:Q276"/>
    <mergeCell ref="A277:A279"/>
    <mergeCell ref="Q277:Q279"/>
    <mergeCell ref="A280:A282"/>
    <mergeCell ref="Q280:Q282"/>
    <mergeCell ref="A265:A267"/>
    <mergeCell ref="Q265:Q267"/>
    <mergeCell ref="A268:A270"/>
    <mergeCell ref="Q268:Q270"/>
    <mergeCell ref="A271:A273"/>
    <mergeCell ref="Q271:Q273"/>
    <mergeCell ref="A256:A258"/>
    <mergeCell ref="Q256:Q258"/>
    <mergeCell ref="A259:A261"/>
    <mergeCell ref="Q259:Q261"/>
    <mergeCell ref="A262:A264"/>
    <mergeCell ref="Q262:Q264"/>
    <mergeCell ref="A247:A249"/>
    <mergeCell ref="Q247:Q249"/>
    <mergeCell ref="A250:A252"/>
    <mergeCell ref="Q250:Q252"/>
    <mergeCell ref="A253:A255"/>
    <mergeCell ref="Q253:Q255"/>
    <mergeCell ref="A238:A240"/>
    <mergeCell ref="Q238:Q240"/>
    <mergeCell ref="A241:A243"/>
    <mergeCell ref="Q241:Q243"/>
    <mergeCell ref="A244:A246"/>
    <mergeCell ref="Q244:Q246"/>
    <mergeCell ref="A229:A231"/>
    <mergeCell ref="Q229:Q231"/>
    <mergeCell ref="A232:A234"/>
    <mergeCell ref="Q232:Q234"/>
    <mergeCell ref="A235:A237"/>
    <mergeCell ref="Q235:Q237"/>
    <mergeCell ref="A220:A222"/>
    <mergeCell ref="Q220:Q222"/>
    <mergeCell ref="A223:A225"/>
    <mergeCell ref="Q223:Q225"/>
    <mergeCell ref="A226:A228"/>
    <mergeCell ref="Q226:Q228"/>
    <mergeCell ref="A211:A213"/>
    <mergeCell ref="Q211:Q213"/>
    <mergeCell ref="A214:A216"/>
    <mergeCell ref="Q214:Q216"/>
    <mergeCell ref="A217:A219"/>
    <mergeCell ref="Q217:Q219"/>
    <mergeCell ref="A202:A204"/>
    <mergeCell ref="Q202:Q204"/>
    <mergeCell ref="A205:A207"/>
    <mergeCell ref="Q205:Q207"/>
    <mergeCell ref="A208:A210"/>
    <mergeCell ref="Q208:Q210"/>
    <mergeCell ref="A193:A195"/>
    <mergeCell ref="Q193:Q195"/>
    <mergeCell ref="A196:A198"/>
    <mergeCell ref="Q196:Q198"/>
    <mergeCell ref="A199:A201"/>
    <mergeCell ref="Q199:Q201"/>
    <mergeCell ref="A184:A186"/>
    <mergeCell ref="Q184:Q186"/>
    <mergeCell ref="A187:A189"/>
    <mergeCell ref="Q187:Q189"/>
    <mergeCell ref="A190:A192"/>
    <mergeCell ref="Q190:Q192"/>
    <mergeCell ref="A175:A177"/>
    <mergeCell ref="Q175:Q177"/>
    <mergeCell ref="A178:A180"/>
    <mergeCell ref="Q178:Q180"/>
    <mergeCell ref="A181:A183"/>
    <mergeCell ref="Q181:Q183"/>
    <mergeCell ref="A166:A168"/>
    <mergeCell ref="Q166:Q168"/>
    <mergeCell ref="A169:A171"/>
    <mergeCell ref="Q169:Q171"/>
    <mergeCell ref="A172:A174"/>
    <mergeCell ref="Q172:Q174"/>
    <mergeCell ref="A157:A159"/>
    <mergeCell ref="Q157:Q159"/>
    <mergeCell ref="A160:A162"/>
    <mergeCell ref="Q160:Q162"/>
    <mergeCell ref="A163:A165"/>
    <mergeCell ref="Q163:Q165"/>
    <mergeCell ref="A148:A150"/>
    <mergeCell ref="Q148:Q150"/>
    <mergeCell ref="A151:A153"/>
    <mergeCell ref="Q151:Q153"/>
    <mergeCell ref="A154:A156"/>
    <mergeCell ref="Q154:Q156"/>
    <mergeCell ref="A139:A141"/>
    <mergeCell ref="Q139:Q141"/>
    <mergeCell ref="A142:A144"/>
    <mergeCell ref="Q142:Q144"/>
    <mergeCell ref="A145:A147"/>
    <mergeCell ref="Q145:Q147"/>
    <mergeCell ref="A130:A132"/>
    <mergeCell ref="Q130:Q132"/>
    <mergeCell ref="A133:A135"/>
    <mergeCell ref="Q133:Q135"/>
    <mergeCell ref="A136:A138"/>
    <mergeCell ref="Q136:Q138"/>
    <mergeCell ref="A121:A123"/>
    <mergeCell ref="Q121:Q123"/>
    <mergeCell ref="A124:A126"/>
    <mergeCell ref="Q124:Q126"/>
    <mergeCell ref="A127:A129"/>
    <mergeCell ref="Q127:Q129"/>
    <mergeCell ref="A112:A114"/>
    <mergeCell ref="Q112:Q114"/>
    <mergeCell ref="A115:A117"/>
    <mergeCell ref="Q115:Q117"/>
    <mergeCell ref="A118:A120"/>
    <mergeCell ref="Q118:Q120"/>
    <mergeCell ref="A103:A105"/>
    <mergeCell ref="Q103:Q105"/>
    <mergeCell ref="A106:A108"/>
    <mergeCell ref="Q106:Q108"/>
    <mergeCell ref="A109:A111"/>
    <mergeCell ref="Q109:Q111"/>
    <mergeCell ref="A94:A96"/>
    <mergeCell ref="Q94:Q96"/>
    <mergeCell ref="A97:A99"/>
    <mergeCell ref="Q97:Q99"/>
    <mergeCell ref="A100:A102"/>
    <mergeCell ref="Q100:Q102"/>
    <mergeCell ref="A85:A87"/>
    <mergeCell ref="Q85:Q87"/>
    <mergeCell ref="A88:A90"/>
    <mergeCell ref="Q88:Q90"/>
    <mergeCell ref="A91:A93"/>
    <mergeCell ref="Q91:Q93"/>
    <mergeCell ref="A76:A78"/>
    <mergeCell ref="Q76:Q78"/>
    <mergeCell ref="A79:A81"/>
    <mergeCell ref="Q79:Q81"/>
    <mergeCell ref="A82:A84"/>
    <mergeCell ref="Q82:Q84"/>
    <mergeCell ref="A67:A69"/>
    <mergeCell ref="Q67:Q69"/>
    <mergeCell ref="A70:A72"/>
    <mergeCell ref="Q70:Q72"/>
    <mergeCell ref="A73:A75"/>
    <mergeCell ref="Q73:Q75"/>
    <mergeCell ref="A58:A60"/>
    <mergeCell ref="Q58:Q60"/>
    <mergeCell ref="A61:A63"/>
    <mergeCell ref="Q61:Q63"/>
    <mergeCell ref="A64:A66"/>
    <mergeCell ref="Q64:Q66"/>
    <mergeCell ref="A49:A51"/>
    <mergeCell ref="Q49:Q51"/>
    <mergeCell ref="A52:A54"/>
    <mergeCell ref="Q52:Q54"/>
    <mergeCell ref="A55:A57"/>
    <mergeCell ref="Q55:Q57"/>
    <mergeCell ref="A40:A42"/>
    <mergeCell ref="Q40:Q42"/>
    <mergeCell ref="A43:A45"/>
    <mergeCell ref="Q43:Q45"/>
    <mergeCell ref="A46:A48"/>
    <mergeCell ref="Q46:Q48"/>
    <mergeCell ref="A31:A33"/>
    <mergeCell ref="Q31:Q33"/>
    <mergeCell ref="A34:A36"/>
    <mergeCell ref="Q34:Q36"/>
    <mergeCell ref="A37:A39"/>
    <mergeCell ref="Q37:Q39"/>
    <mergeCell ref="A25:A27"/>
    <mergeCell ref="Q25:Q27"/>
    <mergeCell ref="A28:A30"/>
    <mergeCell ref="Q28:Q30"/>
    <mergeCell ref="A13:A15"/>
    <mergeCell ref="Q13:Q15"/>
    <mergeCell ref="A16:A18"/>
    <mergeCell ref="Q16:Q18"/>
    <mergeCell ref="A19:A21"/>
    <mergeCell ref="Q19:Q21"/>
    <mergeCell ref="Q2:Q3"/>
    <mergeCell ref="A4:A6"/>
    <mergeCell ref="Q4:Q6"/>
    <mergeCell ref="A7:A9"/>
    <mergeCell ref="Q7:Q9"/>
    <mergeCell ref="A10:A12"/>
    <mergeCell ref="Q10:Q12"/>
    <mergeCell ref="A22:A24"/>
    <mergeCell ref="Q22:Q2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BB66D-FA67-4094-A588-743F0B91B276}">
  <dimension ref="A1:R594"/>
  <sheetViews>
    <sheetView tabSelected="1" zoomScaleNormal="100" workbookViewId="0">
      <selection activeCell="R2" sqref="R2:R3"/>
    </sheetView>
  </sheetViews>
  <sheetFormatPr defaultColWidth="8.85546875" defaultRowHeight="15" x14ac:dyDescent="0.25"/>
  <cols>
    <col min="1" max="1" width="48" bestFit="1" customWidth="1"/>
    <col min="2" max="2" width="12.140625" bestFit="1" customWidth="1"/>
    <col min="16" max="16" width="7.85546875" customWidth="1"/>
    <col min="17" max="17" width="10.85546875" style="31" customWidth="1"/>
    <col min="18" max="18" width="9.85546875" customWidth="1"/>
  </cols>
  <sheetData>
    <row r="1" spans="1:18" ht="12" customHeight="1" x14ac:dyDescent="0.25">
      <c r="A1" t="s">
        <v>0</v>
      </c>
      <c r="B1" s="4"/>
    </row>
    <row r="2" spans="1:18" x14ac:dyDescent="0.25">
      <c r="A2" s="7" t="s">
        <v>17</v>
      </c>
      <c r="B2" s="8" t="s">
        <v>18</v>
      </c>
      <c r="C2" s="5">
        <v>2026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 t="s">
        <v>171</v>
      </c>
      <c r="P2" s="1"/>
      <c r="Q2" s="40" t="s">
        <v>77</v>
      </c>
      <c r="R2" s="34" t="s">
        <v>230</v>
      </c>
    </row>
    <row r="3" spans="1:18" ht="26.25" customHeight="1" x14ac:dyDescent="0.25">
      <c r="A3" s="8"/>
      <c r="B3" s="8"/>
      <c r="C3" s="10" t="s">
        <v>4</v>
      </c>
      <c r="D3" s="10" t="s">
        <v>5</v>
      </c>
      <c r="E3" s="10" t="s">
        <v>6</v>
      </c>
      <c r="F3" s="10" t="s">
        <v>9</v>
      </c>
      <c r="G3" s="10" t="s">
        <v>7</v>
      </c>
      <c r="H3" s="10" t="s">
        <v>10</v>
      </c>
      <c r="I3" s="10" t="s">
        <v>8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2"/>
      <c r="Q3" s="40"/>
      <c r="R3" s="34"/>
    </row>
    <row r="4" spans="1:18" x14ac:dyDescent="0.25">
      <c r="A4" s="35" t="s">
        <v>20</v>
      </c>
      <c r="B4" s="20" t="s">
        <v>2</v>
      </c>
      <c r="C4" s="32"/>
      <c r="D4" s="21">
        <v>103</v>
      </c>
      <c r="E4" s="21">
        <v>110</v>
      </c>
      <c r="F4" s="21">
        <v>81</v>
      </c>
      <c r="G4" s="21"/>
      <c r="H4" s="21"/>
      <c r="I4" s="21"/>
      <c r="J4" s="21"/>
      <c r="K4" s="21"/>
      <c r="L4" s="21"/>
      <c r="M4" s="21"/>
      <c r="N4" s="21"/>
      <c r="O4" s="22">
        <f>SUM(C4:N4)</f>
        <v>294</v>
      </c>
      <c r="P4" s="12" t="s">
        <v>22</v>
      </c>
      <c r="Q4" s="38">
        <v>59</v>
      </c>
    </row>
    <row r="5" spans="1:18" x14ac:dyDescent="0.25">
      <c r="A5" s="36"/>
      <c r="B5" s="19" t="s">
        <v>1</v>
      </c>
      <c r="C5" s="17">
        <v>72</v>
      </c>
      <c r="D5" s="17">
        <v>53</v>
      </c>
      <c r="E5" s="17">
        <v>120</v>
      </c>
      <c r="F5" s="17">
        <v>128</v>
      </c>
      <c r="G5" s="17">
        <v>186</v>
      </c>
      <c r="H5" s="17">
        <v>159</v>
      </c>
      <c r="I5" s="17">
        <v>119</v>
      </c>
      <c r="J5" s="17"/>
      <c r="K5" s="17"/>
      <c r="L5" s="17"/>
      <c r="M5" s="17"/>
      <c r="N5" s="17"/>
      <c r="O5" s="3">
        <f t="shared" ref="O5:O68" si="0">SUM(C5:N5)</f>
        <v>837</v>
      </c>
      <c r="P5" s="12" t="s">
        <v>23</v>
      </c>
      <c r="Q5" s="39"/>
    </row>
    <row r="6" spans="1:18" x14ac:dyDescent="0.25">
      <c r="A6" s="37"/>
      <c r="B6" s="23" t="s">
        <v>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5">
        <f t="shared" si="0"/>
        <v>0</v>
      </c>
      <c r="P6" s="12" t="s">
        <v>23</v>
      </c>
      <c r="Q6" s="39"/>
    </row>
    <row r="7" spans="1:18" x14ac:dyDescent="0.25">
      <c r="A7" s="36" t="s">
        <v>24</v>
      </c>
      <c r="B7" s="11" t="s">
        <v>2</v>
      </c>
      <c r="C7" s="33"/>
      <c r="D7" s="9">
        <v>52</v>
      </c>
      <c r="E7" s="9">
        <v>94</v>
      </c>
      <c r="F7" s="9">
        <v>48</v>
      </c>
      <c r="G7" s="9"/>
      <c r="H7" s="9"/>
      <c r="I7" s="9"/>
      <c r="J7" s="9"/>
      <c r="K7" s="9"/>
      <c r="L7" s="9"/>
      <c r="M7" s="9"/>
      <c r="N7" s="9"/>
      <c r="O7" s="3">
        <f>SUM(C7:N7)</f>
        <v>194</v>
      </c>
      <c r="P7" s="12"/>
      <c r="Q7" s="38">
        <v>26</v>
      </c>
    </row>
    <row r="8" spans="1:18" x14ac:dyDescent="0.25">
      <c r="A8" s="36"/>
      <c r="B8" s="19" t="s">
        <v>1</v>
      </c>
      <c r="C8" s="17">
        <v>79</v>
      </c>
      <c r="D8" s="17">
        <v>117</v>
      </c>
      <c r="E8" s="17">
        <v>130</v>
      </c>
      <c r="F8" s="17">
        <v>164</v>
      </c>
      <c r="G8" s="17">
        <v>223</v>
      </c>
      <c r="H8" s="17">
        <v>134</v>
      </c>
      <c r="I8" s="17">
        <v>156</v>
      </c>
      <c r="J8" s="17"/>
      <c r="K8" s="17"/>
      <c r="L8" s="17"/>
      <c r="M8" s="17"/>
      <c r="N8" s="17"/>
      <c r="O8" s="3">
        <f t="shared" si="0"/>
        <v>1003</v>
      </c>
      <c r="P8" s="12"/>
      <c r="Q8" s="39"/>
    </row>
    <row r="9" spans="1:18" x14ac:dyDescent="0.25">
      <c r="A9" s="36"/>
      <c r="B9" s="18" t="s">
        <v>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3">
        <f t="shared" si="0"/>
        <v>0</v>
      </c>
      <c r="P9" s="12"/>
      <c r="Q9" s="39"/>
    </row>
    <row r="10" spans="1:18" x14ac:dyDescent="0.25">
      <c r="A10" s="35" t="s">
        <v>27</v>
      </c>
      <c r="B10" s="20" t="s">
        <v>2</v>
      </c>
      <c r="C10" s="32"/>
      <c r="D10" s="21">
        <v>34</v>
      </c>
      <c r="E10" s="21">
        <v>100</v>
      </c>
      <c r="F10" s="21">
        <v>88</v>
      </c>
      <c r="G10" s="21"/>
      <c r="H10" s="21"/>
      <c r="I10" s="21"/>
      <c r="J10" s="21"/>
      <c r="K10" s="21"/>
      <c r="L10" s="21"/>
      <c r="M10" s="21"/>
      <c r="N10" s="21"/>
      <c r="O10" s="22">
        <f>SUM(C10:N10)</f>
        <v>222</v>
      </c>
      <c r="P10" s="12"/>
      <c r="Q10" s="38">
        <v>35</v>
      </c>
    </row>
    <row r="11" spans="1:18" x14ac:dyDescent="0.25">
      <c r="A11" s="36" t="s">
        <v>27</v>
      </c>
      <c r="B11" s="19" t="s">
        <v>1</v>
      </c>
      <c r="C11" s="17">
        <v>119</v>
      </c>
      <c r="D11" s="17">
        <v>100</v>
      </c>
      <c r="E11" s="17">
        <v>135</v>
      </c>
      <c r="F11" s="17">
        <v>199</v>
      </c>
      <c r="G11" s="17">
        <v>303</v>
      </c>
      <c r="H11" s="17">
        <v>181</v>
      </c>
      <c r="I11" s="17">
        <v>221</v>
      </c>
      <c r="J11" s="17"/>
      <c r="K11" s="17"/>
      <c r="L11" s="17"/>
      <c r="M11" s="17"/>
      <c r="N11" s="17"/>
      <c r="O11" s="3">
        <f t="shared" si="0"/>
        <v>1258</v>
      </c>
      <c r="P11" s="12"/>
      <c r="Q11" s="39"/>
    </row>
    <row r="12" spans="1:18" x14ac:dyDescent="0.25">
      <c r="A12" s="37" t="s">
        <v>27</v>
      </c>
      <c r="B12" s="23" t="s">
        <v>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5">
        <f t="shared" si="0"/>
        <v>0</v>
      </c>
      <c r="P12" s="12"/>
      <c r="Q12" s="39"/>
    </row>
    <row r="13" spans="1:18" x14ac:dyDescent="0.25">
      <c r="A13" s="35" t="s">
        <v>28</v>
      </c>
      <c r="B13" s="20" t="s">
        <v>2</v>
      </c>
      <c r="C13" s="32"/>
      <c r="D13" s="21">
        <v>50</v>
      </c>
      <c r="E13" s="21">
        <v>66</v>
      </c>
      <c r="F13" s="21">
        <v>68</v>
      </c>
      <c r="G13" s="21"/>
      <c r="H13" s="21"/>
      <c r="I13" s="21"/>
      <c r="J13" s="21"/>
      <c r="K13" s="21"/>
      <c r="L13" s="21"/>
      <c r="M13" s="21"/>
      <c r="N13" s="21"/>
      <c r="O13" s="22">
        <f>SUM(C13:N13)</f>
        <v>184</v>
      </c>
      <c r="P13" s="12"/>
      <c r="Q13" s="38">
        <v>17</v>
      </c>
    </row>
    <row r="14" spans="1:18" x14ac:dyDescent="0.25">
      <c r="A14" s="36" t="s">
        <v>28</v>
      </c>
      <c r="B14" s="19" t="s">
        <v>1</v>
      </c>
      <c r="C14" s="17">
        <v>166</v>
      </c>
      <c r="D14" s="17">
        <v>100</v>
      </c>
      <c r="E14" s="17">
        <v>181</v>
      </c>
      <c r="F14" s="17">
        <v>130</v>
      </c>
      <c r="G14" s="17">
        <v>246</v>
      </c>
      <c r="H14" s="17">
        <v>134</v>
      </c>
      <c r="I14" s="17">
        <v>140</v>
      </c>
      <c r="J14" s="17"/>
      <c r="K14" s="17"/>
      <c r="L14" s="17"/>
      <c r="M14" s="17"/>
      <c r="N14" s="17"/>
      <c r="O14" s="3">
        <f t="shared" si="0"/>
        <v>1097</v>
      </c>
      <c r="P14" s="12"/>
      <c r="Q14" s="39"/>
    </row>
    <row r="15" spans="1:18" x14ac:dyDescent="0.25">
      <c r="A15" s="37" t="s">
        <v>28</v>
      </c>
      <c r="B15" s="23" t="s">
        <v>3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5">
        <f t="shared" si="0"/>
        <v>0</v>
      </c>
      <c r="P15" s="12"/>
      <c r="Q15" s="39"/>
    </row>
    <row r="16" spans="1:18" x14ac:dyDescent="0.25">
      <c r="A16" s="35" t="s">
        <v>29</v>
      </c>
      <c r="B16" s="20" t="s">
        <v>2</v>
      </c>
      <c r="C16" s="32"/>
      <c r="D16" s="21">
        <v>57</v>
      </c>
      <c r="E16" s="21">
        <v>121</v>
      </c>
      <c r="F16" s="21">
        <v>76</v>
      </c>
      <c r="G16" s="21"/>
      <c r="H16" s="21"/>
      <c r="I16" s="21"/>
      <c r="J16" s="21"/>
      <c r="K16" s="21"/>
      <c r="L16" s="21"/>
      <c r="M16" s="21"/>
      <c r="N16" s="21"/>
      <c r="O16" s="22">
        <f>SUM(C16:N16)</f>
        <v>254</v>
      </c>
      <c r="P16" s="12"/>
      <c r="Q16" s="38">
        <v>647</v>
      </c>
    </row>
    <row r="17" spans="1:17" x14ac:dyDescent="0.25">
      <c r="A17" s="36" t="s">
        <v>29</v>
      </c>
      <c r="B17" s="19" t="s">
        <v>1</v>
      </c>
      <c r="C17" s="17">
        <v>169</v>
      </c>
      <c r="D17" s="17">
        <v>157</v>
      </c>
      <c r="E17" s="17">
        <v>210</v>
      </c>
      <c r="F17" s="17">
        <v>315</v>
      </c>
      <c r="G17" s="17">
        <v>301</v>
      </c>
      <c r="H17" s="17">
        <v>213</v>
      </c>
      <c r="I17" s="17">
        <v>211</v>
      </c>
      <c r="J17" s="17"/>
      <c r="K17" s="17"/>
      <c r="L17" s="17"/>
      <c r="M17" s="17"/>
      <c r="N17" s="17"/>
      <c r="O17" s="3">
        <f t="shared" si="0"/>
        <v>1576</v>
      </c>
      <c r="P17" s="12"/>
      <c r="Q17" s="39"/>
    </row>
    <row r="18" spans="1:17" x14ac:dyDescent="0.25">
      <c r="A18" s="37" t="s">
        <v>29</v>
      </c>
      <c r="B18" s="23" t="s">
        <v>3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5">
        <f t="shared" si="0"/>
        <v>0</v>
      </c>
      <c r="P18" s="12"/>
      <c r="Q18" s="39"/>
    </row>
    <row r="19" spans="1:17" x14ac:dyDescent="0.25">
      <c r="A19" s="36" t="s">
        <v>30</v>
      </c>
      <c r="B19" s="20" t="s">
        <v>2</v>
      </c>
      <c r="C19" s="33"/>
      <c r="D19" s="9">
        <v>21</v>
      </c>
      <c r="E19" s="9">
        <v>61</v>
      </c>
      <c r="F19" s="9">
        <v>37</v>
      </c>
      <c r="G19" s="9"/>
      <c r="H19" s="9"/>
      <c r="I19" s="9"/>
      <c r="J19" s="9"/>
      <c r="K19" s="9"/>
      <c r="L19" s="9"/>
      <c r="M19" s="9"/>
      <c r="N19" s="9"/>
      <c r="O19" s="3">
        <f>SUM(C19:N19)</f>
        <v>119</v>
      </c>
      <c r="P19" s="12"/>
      <c r="Q19" s="38">
        <v>11</v>
      </c>
    </row>
    <row r="20" spans="1:17" x14ac:dyDescent="0.25">
      <c r="A20" s="36" t="s">
        <v>30</v>
      </c>
      <c r="B20" s="19" t="s">
        <v>1</v>
      </c>
      <c r="C20" s="17">
        <v>197</v>
      </c>
      <c r="D20" s="17">
        <v>96</v>
      </c>
      <c r="E20" s="17">
        <v>224</v>
      </c>
      <c r="F20" s="17">
        <v>298</v>
      </c>
      <c r="G20" s="17">
        <v>365</v>
      </c>
      <c r="H20" s="17">
        <v>178</v>
      </c>
      <c r="I20" s="17">
        <v>300</v>
      </c>
      <c r="J20" s="17"/>
      <c r="K20" s="17"/>
      <c r="L20" s="17"/>
      <c r="M20" s="17"/>
      <c r="N20" s="17"/>
      <c r="O20" s="3">
        <f t="shared" si="0"/>
        <v>1658</v>
      </c>
      <c r="P20" s="12"/>
      <c r="Q20" s="39"/>
    </row>
    <row r="21" spans="1:17" x14ac:dyDescent="0.25">
      <c r="A21" s="36" t="s">
        <v>30</v>
      </c>
      <c r="B21" s="18" t="s">
        <v>3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3">
        <f t="shared" si="0"/>
        <v>0</v>
      </c>
      <c r="P21" s="12"/>
      <c r="Q21" s="39"/>
    </row>
    <row r="22" spans="1:17" x14ac:dyDescent="0.25">
      <c r="A22" s="35" t="s">
        <v>31</v>
      </c>
      <c r="B22" s="20" t="s">
        <v>2</v>
      </c>
      <c r="C22" s="32"/>
      <c r="D22" s="21">
        <v>34</v>
      </c>
      <c r="E22" s="21">
        <v>134</v>
      </c>
      <c r="F22" s="21">
        <v>74</v>
      </c>
      <c r="G22" s="21"/>
      <c r="H22" s="21"/>
      <c r="I22" s="21"/>
      <c r="J22" s="21"/>
      <c r="K22" s="21"/>
      <c r="L22" s="21"/>
      <c r="M22" s="21"/>
      <c r="N22" s="21"/>
      <c r="O22" s="22">
        <f>SUM(C22:N22)</f>
        <v>242</v>
      </c>
      <c r="P22" s="12"/>
      <c r="Q22" s="38">
        <v>7</v>
      </c>
    </row>
    <row r="23" spans="1:17" x14ac:dyDescent="0.25">
      <c r="A23" s="36" t="s">
        <v>31</v>
      </c>
      <c r="B23" s="19" t="s">
        <v>1</v>
      </c>
      <c r="C23" s="17">
        <v>107</v>
      </c>
      <c r="D23" s="17">
        <v>68</v>
      </c>
      <c r="E23" s="17">
        <v>43</v>
      </c>
      <c r="F23" s="17">
        <v>68</v>
      </c>
      <c r="G23" s="17">
        <v>80</v>
      </c>
      <c r="H23" s="17">
        <v>44</v>
      </c>
      <c r="I23" s="17">
        <v>76</v>
      </c>
      <c r="J23" s="17"/>
      <c r="K23" s="17"/>
      <c r="L23" s="17"/>
      <c r="M23" s="17"/>
      <c r="N23" s="17"/>
      <c r="O23" s="3">
        <f t="shared" si="0"/>
        <v>486</v>
      </c>
      <c r="P23" s="12"/>
      <c r="Q23" s="39"/>
    </row>
    <row r="24" spans="1:17" x14ac:dyDescent="0.25">
      <c r="A24" s="37" t="s">
        <v>31</v>
      </c>
      <c r="B24" s="23" t="s">
        <v>3</v>
      </c>
      <c r="C24" s="24">
        <v>8</v>
      </c>
      <c r="D24" s="24">
        <v>3</v>
      </c>
      <c r="E24" s="24">
        <v>2</v>
      </c>
      <c r="F24" s="24">
        <v>2</v>
      </c>
      <c r="G24" s="24">
        <v>0</v>
      </c>
      <c r="H24" s="24">
        <v>1</v>
      </c>
      <c r="I24" s="24">
        <v>2</v>
      </c>
      <c r="J24" s="24"/>
      <c r="K24" s="24"/>
      <c r="L24" s="24"/>
      <c r="M24" s="24"/>
      <c r="N24" s="24"/>
      <c r="O24" s="25">
        <f t="shared" si="0"/>
        <v>18</v>
      </c>
      <c r="P24" s="12"/>
      <c r="Q24" s="39"/>
    </row>
    <row r="25" spans="1:17" x14ac:dyDescent="0.25">
      <c r="A25" s="36" t="s">
        <v>33</v>
      </c>
      <c r="B25" s="11" t="s">
        <v>2</v>
      </c>
      <c r="C25" s="33"/>
      <c r="D25" s="9">
        <v>62</v>
      </c>
      <c r="E25" s="9">
        <v>78</v>
      </c>
      <c r="F25" s="9">
        <v>46</v>
      </c>
      <c r="G25" s="9"/>
      <c r="H25" s="9"/>
      <c r="I25" s="9"/>
      <c r="J25" s="9"/>
      <c r="K25" s="9"/>
      <c r="L25" s="9"/>
      <c r="M25" s="9"/>
      <c r="N25" s="9"/>
      <c r="O25" s="3">
        <f>SUM(C25:N25)</f>
        <v>186</v>
      </c>
      <c r="P25" s="12"/>
      <c r="Q25" s="38">
        <v>18</v>
      </c>
    </row>
    <row r="26" spans="1:17" x14ac:dyDescent="0.25">
      <c r="A26" s="36" t="s">
        <v>33</v>
      </c>
      <c r="B26" s="19" t="s">
        <v>1</v>
      </c>
      <c r="C26" s="17">
        <v>24</v>
      </c>
      <c r="D26" s="17">
        <v>30</v>
      </c>
      <c r="E26" s="17">
        <v>36</v>
      </c>
      <c r="F26" s="17">
        <v>83</v>
      </c>
      <c r="G26" s="17">
        <v>95</v>
      </c>
      <c r="H26" s="17">
        <v>113</v>
      </c>
      <c r="I26" s="17">
        <v>66</v>
      </c>
      <c r="J26" s="17"/>
      <c r="K26" s="17"/>
      <c r="L26" s="17"/>
      <c r="M26" s="17"/>
      <c r="N26" s="17"/>
      <c r="O26" s="3">
        <f t="shared" si="0"/>
        <v>447</v>
      </c>
      <c r="P26" s="12"/>
      <c r="Q26" s="39"/>
    </row>
    <row r="27" spans="1:17" x14ac:dyDescent="0.25">
      <c r="A27" s="36" t="s">
        <v>33</v>
      </c>
      <c r="B27" s="18" t="s">
        <v>3</v>
      </c>
      <c r="C27" s="15">
        <v>29</v>
      </c>
      <c r="D27" s="15">
        <v>36</v>
      </c>
      <c r="E27" s="15">
        <v>47</v>
      </c>
      <c r="F27" s="15">
        <v>42</v>
      </c>
      <c r="G27" s="15">
        <v>55</v>
      </c>
      <c r="H27" s="15">
        <v>21</v>
      </c>
      <c r="I27" s="15">
        <v>21</v>
      </c>
      <c r="J27" s="15"/>
      <c r="K27" s="15"/>
      <c r="L27" s="15"/>
      <c r="M27" s="15"/>
      <c r="N27" s="15"/>
      <c r="O27" s="25">
        <f t="shared" si="0"/>
        <v>251</v>
      </c>
      <c r="P27" s="12"/>
      <c r="Q27" s="39"/>
    </row>
    <row r="28" spans="1:17" x14ac:dyDescent="0.25">
      <c r="A28" s="35" t="s">
        <v>34</v>
      </c>
      <c r="B28" s="20" t="s">
        <v>2</v>
      </c>
      <c r="C28" s="32"/>
      <c r="D28" s="21">
        <v>94</v>
      </c>
      <c r="E28" s="21">
        <v>176</v>
      </c>
      <c r="F28" s="21">
        <v>86</v>
      </c>
      <c r="G28" s="21"/>
      <c r="H28" s="21"/>
      <c r="I28" s="21"/>
      <c r="J28" s="21"/>
      <c r="K28" s="21"/>
      <c r="L28" s="21"/>
      <c r="M28" s="21"/>
      <c r="N28" s="21"/>
      <c r="O28" s="3">
        <f>SUM(C28:N28)</f>
        <v>356</v>
      </c>
      <c r="P28" s="12"/>
      <c r="Q28" s="38">
        <v>24</v>
      </c>
    </row>
    <row r="29" spans="1:17" x14ac:dyDescent="0.25">
      <c r="A29" s="36" t="s">
        <v>34</v>
      </c>
      <c r="B29" s="19" t="s">
        <v>1</v>
      </c>
      <c r="C29" s="17">
        <v>254</v>
      </c>
      <c r="D29" s="17">
        <v>390</v>
      </c>
      <c r="E29" s="17">
        <v>1146</v>
      </c>
      <c r="F29" s="17">
        <v>988</v>
      </c>
      <c r="G29" s="17">
        <v>997</v>
      </c>
      <c r="H29" s="17">
        <v>372</v>
      </c>
      <c r="I29" s="17">
        <v>147</v>
      </c>
      <c r="J29" s="17"/>
      <c r="K29" s="17"/>
      <c r="L29" s="17"/>
      <c r="M29" s="17"/>
      <c r="N29" s="17"/>
      <c r="O29" s="3">
        <f t="shared" si="0"/>
        <v>4294</v>
      </c>
      <c r="P29" s="12"/>
      <c r="Q29" s="39"/>
    </row>
    <row r="30" spans="1:17" x14ac:dyDescent="0.25">
      <c r="A30" s="37" t="s">
        <v>34</v>
      </c>
      <c r="B30" s="23" t="s">
        <v>3</v>
      </c>
      <c r="C30" s="24">
        <v>24</v>
      </c>
      <c r="D30" s="24">
        <v>18</v>
      </c>
      <c r="E30" s="24">
        <v>10</v>
      </c>
      <c r="F30" s="24">
        <v>5</v>
      </c>
      <c r="G30" s="24">
        <v>21</v>
      </c>
      <c r="H30" s="24">
        <v>19</v>
      </c>
      <c r="I30" s="24">
        <v>16</v>
      </c>
      <c r="J30" s="24"/>
      <c r="K30" s="24"/>
      <c r="L30" s="24"/>
      <c r="M30" s="24"/>
      <c r="N30" s="24"/>
      <c r="O30" s="25">
        <f t="shared" si="0"/>
        <v>113</v>
      </c>
      <c r="P30" s="12"/>
      <c r="Q30" s="39"/>
    </row>
    <row r="31" spans="1:17" x14ac:dyDescent="0.25">
      <c r="A31" s="36" t="s">
        <v>35</v>
      </c>
      <c r="B31" s="11" t="s">
        <v>2</v>
      </c>
      <c r="C31" s="33"/>
      <c r="D31" s="9">
        <v>74</v>
      </c>
      <c r="E31" s="9">
        <v>124</v>
      </c>
      <c r="F31" s="9">
        <v>103</v>
      </c>
      <c r="G31" s="9"/>
      <c r="H31" s="9"/>
      <c r="I31" s="9"/>
      <c r="J31" s="9"/>
      <c r="K31" s="9"/>
      <c r="L31" s="9"/>
      <c r="M31" s="9"/>
      <c r="N31" s="9"/>
      <c r="O31" s="3">
        <f>SUM(C31:N31)</f>
        <v>301</v>
      </c>
      <c r="P31" s="12"/>
      <c r="Q31" s="38">
        <v>74</v>
      </c>
    </row>
    <row r="32" spans="1:17" x14ac:dyDescent="0.25">
      <c r="A32" s="36" t="s">
        <v>35</v>
      </c>
      <c r="B32" s="19" t="s">
        <v>1</v>
      </c>
      <c r="C32" s="17">
        <v>110</v>
      </c>
      <c r="D32" s="17">
        <v>119</v>
      </c>
      <c r="E32" s="17">
        <v>129</v>
      </c>
      <c r="F32" s="17">
        <v>198</v>
      </c>
      <c r="G32" s="17">
        <v>212</v>
      </c>
      <c r="H32" s="17">
        <v>113</v>
      </c>
      <c r="I32" s="17">
        <v>164</v>
      </c>
      <c r="J32" s="17"/>
      <c r="K32" s="17"/>
      <c r="L32" s="17"/>
      <c r="M32" s="17"/>
      <c r="N32" s="17"/>
      <c r="O32" s="3">
        <f t="shared" si="0"/>
        <v>1045</v>
      </c>
      <c r="P32" s="12"/>
      <c r="Q32" s="39"/>
    </row>
    <row r="33" spans="1:17" x14ac:dyDescent="0.25">
      <c r="A33" s="36" t="s">
        <v>35</v>
      </c>
      <c r="B33" s="18" t="s">
        <v>3</v>
      </c>
      <c r="C33" s="15">
        <v>9</v>
      </c>
      <c r="D33" s="15">
        <v>12</v>
      </c>
      <c r="E33" s="15">
        <v>4</v>
      </c>
      <c r="F33" s="15">
        <v>16</v>
      </c>
      <c r="G33" s="15">
        <v>1</v>
      </c>
      <c r="H33" s="15">
        <v>22</v>
      </c>
      <c r="I33" s="15">
        <v>10</v>
      </c>
      <c r="J33" s="15"/>
      <c r="K33" s="15"/>
      <c r="L33" s="15"/>
      <c r="M33" s="15"/>
      <c r="N33" s="15"/>
      <c r="O33" s="3">
        <f t="shared" si="0"/>
        <v>74</v>
      </c>
      <c r="P33" s="12"/>
      <c r="Q33" s="39"/>
    </row>
    <row r="34" spans="1:17" x14ac:dyDescent="0.25">
      <c r="A34" s="35" t="s">
        <v>36</v>
      </c>
      <c r="B34" s="20" t="s">
        <v>2</v>
      </c>
      <c r="C34" s="32"/>
      <c r="D34" s="21">
        <v>51</v>
      </c>
      <c r="E34" s="21">
        <v>97</v>
      </c>
      <c r="F34" s="21">
        <v>106</v>
      </c>
      <c r="G34" s="21"/>
      <c r="H34" s="21"/>
      <c r="I34" s="21"/>
      <c r="J34" s="21"/>
      <c r="K34" s="21"/>
      <c r="L34" s="21"/>
      <c r="M34" s="21"/>
      <c r="N34" s="21"/>
      <c r="O34" s="22">
        <f>SUM(C34:N34)</f>
        <v>254</v>
      </c>
      <c r="P34" s="12"/>
      <c r="Q34" s="38">
        <v>24</v>
      </c>
    </row>
    <row r="35" spans="1:17" x14ac:dyDescent="0.25">
      <c r="A35" s="36" t="s">
        <v>36</v>
      </c>
      <c r="B35" s="19" t="s">
        <v>1</v>
      </c>
      <c r="C35" s="17">
        <v>111</v>
      </c>
      <c r="D35" s="17">
        <v>144</v>
      </c>
      <c r="E35" s="17">
        <v>188</v>
      </c>
      <c r="F35" s="17">
        <v>274</v>
      </c>
      <c r="G35" s="17">
        <v>257</v>
      </c>
      <c r="H35" s="17">
        <v>258</v>
      </c>
      <c r="I35" s="17">
        <v>149</v>
      </c>
      <c r="J35" s="17"/>
      <c r="K35" s="17"/>
      <c r="L35" s="17"/>
      <c r="M35" s="17"/>
      <c r="N35" s="17"/>
      <c r="O35" s="3">
        <f t="shared" si="0"/>
        <v>1381</v>
      </c>
      <c r="P35" s="12"/>
      <c r="Q35" s="39"/>
    </row>
    <row r="36" spans="1:17" x14ac:dyDescent="0.25">
      <c r="A36" s="37" t="s">
        <v>36</v>
      </c>
      <c r="B36" s="23" t="s">
        <v>3</v>
      </c>
      <c r="C36" s="24">
        <v>7</v>
      </c>
      <c r="D36" s="24">
        <v>7</v>
      </c>
      <c r="E36" s="24">
        <v>6</v>
      </c>
      <c r="F36" s="24">
        <v>4</v>
      </c>
      <c r="G36" s="24">
        <v>8</v>
      </c>
      <c r="H36" s="24">
        <v>7</v>
      </c>
      <c r="I36" s="24">
        <v>3</v>
      </c>
      <c r="J36" s="24"/>
      <c r="K36" s="24"/>
      <c r="L36" s="24"/>
      <c r="M36" s="24"/>
      <c r="N36" s="24"/>
      <c r="O36" s="25">
        <f t="shared" si="0"/>
        <v>42</v>
      </c>
      <c r="P36" s="12"/>
      <c r="Q36" s="39"/>
    </row>
    <row r="37" spans="1:17" x14ac:dyDescent="0.25">
      <c r="A37" s="36" t="s">
        <v>37</v>
      </c>
      <c r="B37" s="11" t="s">
        <v>2</v>
      </c>
      <c r="C37" s="33"/>
      <c r="D37" s="9">
        <v>103</v>
      </c>
      <c r="E37" s="9">
        <v>122</v>
      </c>
      <c r="F37" s="9">
        <v>88</v>
      </c>
      <c r="G37" s="9"/>
      <c r="H37" s="9"/>
      <c r="I37" s="9"/>
      <c r="J37" s="9"/>
      <c r="K37" s="9"/>
      <c r="L37" s="9"/>
      <c r="M37" s="9"/>
      <c r="N37" s="9"/>
      <c r="O37" s="3">
        <f>SUM(C37:N37)</f>
        <v>313</v>
      </c>
      <c r="P37" s="12"/>
      <c r="Q37" s="38">
        <v>39</v>
      </c>
    </row>
    <row r="38" spans="1:17" x14ac:dyDescent="0.25">
      <c r="A38" s="36" t="s">
        <v>37</v>
      </c>
      <c r="B38" s="19" t="s">
        <v>1</v>
      </c>
      <c r="C38" s="17">
        <v>131</v>
      </c>
      <c r="D38" s="17">
        <v>91</v>
      </c>
      <c r="E38" s="17">
        <v>116</v>
      </c>
      <c r="F38" s="17">
        <v>332</v>
      </c>
      <c r="G38" s="17">
        <v>277</v>
      </c>
      <c r="H38" s="17">
        <v>215</v>
      </c>
      <c r="I38" s="17">
        <v>207</v>
      </c>
      <c r="J38" s="17"/>
      <c r="K38" s="17"/>
      <c r="L38" s="17"/>
      <c r="M38" s="17"/>
      <c r="N38" s="17"/>
      <c r="O38" s="3">
        <f t="shared" si="0"/>
        <v>1369</v>
      </c>
      <c r="P38" s="12"/>
      <c r="Q38" s="39"/>
    </row>
    <row r="39" spans="1:17" x14ac:dyDescent="0.25">
      <c r="A39" s="36" t="s">
        <v>37</v>
      </c>
      <c r="B39" s="18" t="s">
        <v>3</v>
      </c>
      <c r="C39" s="15">
        <v>14</v>
      </c>
      <c r="D39" s="15">
        <v>5</v>
      </c>
      <c r="E39" s="15">
        <v>3</v>
      </c>
      <c r="F39" s="15">
        <v>0</v>
      </c>
      <c r="G39" s="15">
        <v>2</v>
      </c>
      <c r="H39" s="15">
        <v>6</v>
      </c>
      <c r="I39" s="15">
        <v>2</v>
      </c>
      <c r="J39" s="15"/>
      <c r="K39" s="15"/>
      <c r="L39" s="15"/>
      <c r="M39" s="15"/>
      <c r="N39" s="15"/>
      <c r="O39" s="3">
        <f t="shared" si="0"/>
        <v>32</v>
      </c>
      <c r="P39" s="12"/>
      <c r="Q39" s="39"/>
    </row>
    <row r="40" spans="1:17" x14ac:dyDescent="0.25">
      <c r="A40" s="35" t="s">
        <v>38</v>
      </c>
      <c r="B40" s="20" t="s">
        <v>2</v>
      </c>
      <c r="C40" s="32"/>
      <c r="D40" s="21">
        <v>24</v>
      </c>
      <c r="E40" s="21">
        <v>70</v>
      </c>
      <c r="F40" s="21">
        <v>42</v>
      </c>
      <c r="G40" s="21"/>
      <c r="H40" s="21"/>
      <c r="I40" s="21"/>
      <c r="J40" s="21"/>
      <c r="K40" s="21"/>
      <c r="L40" s="21"/>
      <c r="M40" s="21"/>
      <c r="N40" s="21"/>
      <c r="O40" s="22">
        <f>SUM(C40:N40)</f>
        <v>136</v>
      </c>
      <c r="P40" s="12"/>
      <c r="Q40" s="38">
        <v>38</v>
      </c>
    </row>
    <row r="41" spans="1:17" x14ac:dyDescent="0.25">
      <c r="A41" s="36" t="s">
        <v>38</v>
      </c>
      <c r="B41" s="19" t="s">
        <v>1</v>
      </c>
      <c r="C41" s="17">
        <v>87</v>
      </c>
      <c r="D41" s="17">
        <v>52</v>
      </c>
      <c r="E41" s="17">
        <v>116</v>
      </c>
      <c r="F41" s="17">
        <v>192</v>
      </c>
      <c r="G41" s="17">
        <v>234</v>
      </c>
      <c r="H41" s="17">
        <v>166</v>
      </c>
      <c r="I41" s="17">
        <v>185</v>
      </c>
      <c r="J41" s="17"/>
      <c r="K41" s="17"/>
      <c r="L41" s="17"/>
      <c r="M41" s="17"/>
      <c r="N41" s="17"/>
      <c r="O41" s="3">
        <f t="shared" si="0"/>
        <v>1032</v>
      </c>
      <c r="P41" s="12"/>
      <c r="Q41" s="39"/>
    </row>
    <row r="42" spans="1:17" x14ac:dyDescent="0.25">
      <c r="A42" s="37" t="s">
        <v>38</v>
      </c>
      <c r="B42" s="23" t="s">
        <v>3</v>
      </c>
      <c r="C42" s="24">
        <v>13</v>
      </c>
      <c r="D42" s="24">
        <v>11</v>
      </c>
      <c r="E42" s="24">
        <v>8</v>
      </c>
      <c r="F42" s="24">
        <v>19</v>
      </c>
      <c r="G42" s="24">
        <v>16</v>
      </c>
      <c r="H42" s="24">
        <v>9</v>
      </c>
      <c r="I42" s="24">
        <v>15</v>
      </c>
      <c r="J42" s="24"/>
      <c r="K42" s="24"/>
      <c r="L42" s="24"/>
      <c r="M42" s="24"/>
      <c r="N42" s="24"/>
      <c r="O42" s="25">
        <f t="shared" si="0"/>
        <v>91</v>
      </c>
      <c r="P42" s="12"/>
      <c r="Q42" s="39"/>
    </row>
    <row r="43" spans="1:17" x14ac:dyDescent="0.25">
      <c r="A43" s="36" t="s">
        <v>39</v>
      </c>
      <c r="B43" s="11" t="s">
        <v>2</v>
      </c>
      <c r="C43" s="33"/>
      <c r="D43" s="9">
        <v>50</v>
      </c>
      <c r="E43" s="9">
        <v>136</v>
      </c>
      <c r="F43" s="9">
        <v>103</v>
      </c>
      <c r="G43" s="9"/>
      <c r="H43" s="9"/>
      <c r="I43" s="9"/>
      <c r="J43" s="9"/>
      <c r="K43" s="9"/>
      <c r="L43" s="9"/>
      <c r="M43" s="9"/>
      <c r="N43" s="9"/>
      <c r="O43" s="3">
        <f>SUM(C43:N43)</f>
        <v>289</v>
      </c>
      <c r="P43" s="12"/>
      <c r="Q43" s="38">
        <v>42</v>
      </c>
    </row>
    <row r="44" spans="1:17" x14ac:dyDescent="0.25">
      <c r="A44" s="36" t="s">
        <v>39</v>
      </c>
      <c r="B44" s="19" t="s">
        <v>1</v>
      </c>
      <c r="C44" s="17">
        <v>114</v>
      </c>
      <c r="D44" s="17">
        <v>67</v>
      </c>
      <c r="E44" s="17">
        <v>79</v>
      </c>
      <c r="F44" s="17">
        <v>238</v>
      </c>
      <c r="G44" s="17">
        <v>265</v>
      </c>
      <c r="H44" s="17">
        <v>318</v>
      </c>
      <c r="I44" s="17">
        <v>157</v>
      </c>
      <c r="J44" s="17"/>
      <c r="K44" s="17"/>
      <c r="L44" s="17"/>
      <c r="M44" s="17"/>
      <c r="N44" s="17"/>
      <c r="O44" s="3">
        <f t="shared" si="0"/>
        <v>1238</v>
      </c>
      <c r="P44" s="12"/>
      <c r="Q44" s="39"/>
    </row>
    <row r="45" spans="1:17" x14ac:dyDescent="0.25">
      <c r="A45" s="36" t="s">
        <v>39</v>
      </c>
      <c r="B45" s="18" t="s">
        <v>3</v>
      </c>
      <c r="C45" s="15">
        <v>6</v>
      </c>
      <c r="D45" s="15">
        <v>6</v>
      </c>
      <c r="E45" s="15">
        <v>2</v>
      </c>
      <c r="F45" s="15">
        <v>3</v>
      </c>
      <c r="G45" s="15">
        <v>0</v>
      </c>
      <c r="H45" s="15">
        <v>0</v>
      </c>
      <c r="I45" s="15">
        <v>3</v>
      </c>
      <c r="J45" s="15"/>
      <c r="K45" s="15"/>
      <c r="L45" s="15"/>
      <c r="M45" s="15"/>
      <c r="N45" s="15"/>
      <c r="O45" s="3">
        <f t="shared" si="0"/>
        <v>20</v>
      </c>
      <c r="P45" s="12"/>
      <c r="Q45" s="39"/>
    </row>
    <row r="46" spans="1:17" x14ac:dyDescent="0.25">
      <c r="A46" s="35" t="s">
        <v>40</v>
      </c>
      <c r="B46" s="20" t="s">
        <v>2</v>
      </c>
      <c r="C46" s="32"/>
      <c r="D46" s="21">
        <v>270</v>
      </c>
      <c r="E46" s="21">
        <v>523</v>
      </c>
      <c r="F46" s="21">
        <v>355</v>
      </c>
      <c r="G46" s="21"/>
      <c r="H46" s="21"/>
      <c r="I46" s="21"/>
      <c r="J46" s="21"/>
      <c r="K46" s="21"/>
      <c r="L46" s="21"/>
      <c r="M46" s="21"/>
      <c r="N46" s="21"/>
      <c r="O46" s="22">
        <f>SUM(C46:N46)</f>
        <v>1148</v>
      </c>
      <c r="P46" s="13"/>
      <c r="Q46" s="38">
        <v>61</v>
      </c>
    </row>
    <row r="47" spans="1:17" x14ac:dyDescent="0.25">
      <c r="A47" s="36" t="s">
        <v>40</v>
      </c>
      <c r="B47" s="19" t="s">
        <v>1</v>
      </c>
      <c r="C47" s="17">
        <v>160</v>
      </c>
      <c r="D47" s="17">
        <v>143</v>
      </c>
      <c r="E47" s="17">
        <v>292</v>
      </c>
      <c r="F47" s="17">
        <v>255</v>
      </c>
      <c r="G47" s="17">
        <v>181</v>
      </c>
      <c r="H47" s="17">
        <v>241</v>
      </c>
      <c r="I47" s="17">
        <v>205</v>
      </c>
      <c r="J47" s="17"/>
      <c r="K47" s="17"/>
      <c r="L47" s="17"/>
      <c r="M47" s="17"/>
      <c r="N47" s="17"/>
      <c r="O47" s="3">
        <f t="shared" si="0"/>
        <v>1477</v>
      </c>
      <c r="P47" s="12"/>
      <c r="Q47" s="39"/>
    </row>
    <row r="48" spans="1:17" x14ac:dyDescent="0.25">
      <c r="A48" s="37" t="s">
        <v>40</v>
      </c>
      <c r="B48" s="23" t="s">
        <v>3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5">
        <f t="shared" si="0"/>
        <v>0</v>
      </c>
      <c r="P48" s="12"/>
      <c r="Q48" s="39"/>
    </row>
    <row r="49" spans="1:17" x14ac:dyDescent="0.25">
      <c r="A49" s="36" t="s">
        <v>41</v>
      </c>
      <c r="B49" s="11" t="s">
        <v>2</v>
      </c>
      <c r="C49" s="33"/>
      <c r="D49" s="9">
        <v>72</v>
      </c>
      <c r="E49" s="9">
        <v>91</v>
      </c>
      <c r="F49" s="9">
        <v>39</v>
      </c>
      <c r="G49" s="9"/>
      <c r="H49" s="9"/>
      <c r="I49" s="9"/>
      <c r="J49" s="9"/>
      <c r="K49" s="9"/>
      <c r="L49" s="9"/>
      <c r="M49" s="9"/>
      <c r="N49" s="9"/>
      <c r="O49" s="3">
        <f>SUM(C49:N49)</f>
        <v>202</v>
      </c>
      <c r="P49" s="12"/>
      <c r="Q49" s="38">
        <v>41</v>
      </c>
    </row>
    <row r="50" spans="1:17" x14ac:dyDescent="0.25">
      <c r="A50" s="36" t="s">
        <v>41</v>
      </c>
      <c r="B50" s="19" t="s">
        <v>1</v>
      </c>
      <c r="C50" s="17">
        <v>80</v>
      </c>
      <c r="D50" s="17">
        <v>73</v>
      </c>
      <c r="E50" s="17">
        <v>131</v>
      </c>
      <c r="F50" s="17">
        <v>98</v>
      </c>
      <c r="G50" s="17">
        <v>102</v>
      </c>
      <c r="H50" s="17">
        <v>92</v>
      </c>
      <c r="I50" s="17">
        <v>91</v>
      </c>
      <c r="J50" s="17"/>
      <c r="K50" s="17"/>
      <c r="L50" s="17"/>
      <c r="M50" s="17"/>
      <c r="N50" s="17"/>
      <c r="O50" s="3">
        <f t="shared" si="0"/>
        <v>667</v>
      </c>
      <c r="P50" s="12"/>
      <c r="Q50" s="39"/>
    </row>
    <row r="51" spans="1:17" x14ac:dyDescent="0.25">
      <c r="A51" s="36" t="s">
        <v>41</v>
      </c>
      <c r="B51" s="18" t="s">
        <v>3</v>
      </c>
      <c r="C51" s="15">
        <v>6</v>
      </c>
      <c r="D51" s="15">
        <v>7</v>
      </c>
      <c r="E51" s="15">
        <v>17</v>
      </c>
      <c r="F51" s="15">
        <v>12</v>
      </c>
      <c r="G51" s="15">
        <v>12</v>
      </c>
      <c r="H51" s="15">
        <v>7</v>
      </c>
      <c r="I51" s="15">
        <v>9</v>
      </c>
      <c r="J51" s="15"/>
      <c r="K51" s="15"/>
      <c r="L51" s="15"/>
      <c r="M51" s="15"/>
      <c r="N51" s="15"/>
      <c r="O51" s="3">
        <f t="shared" si="0"/>
        <v>70</v>
      </c>
      <c r="P51" s="12"/>
      <c r="Q51" s="39"/>
    </row>
    <row r="52" spans="1:17" x14ac:dyDescent="0.25">
      <c r="A52" s="35" t="s">
        <v>42</v>
      </c>
      <c r="B52" s="20" t="s">
        <v>2</v>
      </c>
      <c r="C52" s="32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2">
        <f>SUM(C52:N52)</f>
        <v>0</v>
      </c>
      <c r="P52" s="12"/>
      <c r="Q52" s="38">
        <v>49</v>
      </c>
    </row>
    <row r="53" spans="1:17" x14ac:dyDescent="0.25">
      <c r="A53" s="36" t="s">
        <v>42</v>
      </c>
      <c r="B53" s="19" t="s">
        <v>1</v>
      </c>
      <c r="C53" s="17">
        <v>45</v>
      </c>
      <c r="D53" s="17">
        <v>31</v>
      </c>
      <c r="E53" s="17">
        <v>85</v>
      </c>
      <c r="F53" s="17">
        <v>130</v>
      </c>
      <c r="G53" s="17">
        <v>277</v>
      </c>
      <c r="H53" s="17">
        <v>196</v>
      </c>
      <c r="I53" s="17">
        <v>195</v>
      </c>
      <c r="J53" s="17"/>
      <c r="K53" s="17"/>
      <c r="L53" s="17"/>
      <c r="M53" s="17"/>
      <c r="N53" s="17"/>
      <c r="O53" s="3">
        <f t="shared" si="0"/>
        <v>959</v>
      </c>
      <c r="P53" s="12"/>
      <c r="Q53" s="39"/>
    </row>
    <row r="54" spans="1:17" x14ac:dyDescent="0.25">
      <c r="A54" s="37" t="s">
        <v>42</v>
      </c>
      <c r="B54" s="23" t="s">
        <v>3</v>
      </c>
      <c r="C54" s="24">
        <v>38</v>
      </c>
      <c r="D54" s="24">
        <v>73</v>
      </c>
      <c r="E54" s="24">
        <v>93</v>
      </c>
      <c r="F54" s="24">
        <v>41</v>
      </c>
      <c r="G54" s="24">
        <v>32</v>
      </c>
      <c r="H54" s="24">
        <v>23</v>
      </c>
      <c r="I54" s="24">
        <v>21</v>
      </c>
      <c r="J54" s="24"/>
      <c r="K54" s="24"/>
      <c r="L54" s="24"/>
      <c r="M54" s="24"/>
      <c r="N54" s="24"/>
      <c r="O54" s="25">
        <f t="shared" si="0"/>
        <v>321</v>
      </c>
      <c r="P54" s="12"/>
      <c r="Q54" s="39"/>
    </row>
    <row r="55" spans="1:17" x14ac:dyDescent="0.25">
      <c r="A55" s="36" t="s">
        <v>43</v>
      </c>
      <c r="B55" s="11" t="s">
        <v>2</v>
      </c>
      <c r="C55" s="33"/>
      <c r="D55" s="9">
        <v>34</v>
      </c>
      <c r="E55" s="9">
        <v>85</v>
      </c>
      <c r="F55" s="9">
        <v>34</v>
      </c>
      <c r="G55" s="9"/>
      <c r="H55" s="9"/>
      <c r="I55" s="9"/>
      <c r="J55" s="9"/>
      <c r="K55" s="9"/>
      <c r="L55" s="9"/>
      <c r="M55" s="9"/>
      <c r="N55" s="9"/>
      <c r="O55" s="3">
        <f>SUM(C55:N55)</f>
        <v>153</v>
      </c>
      <c r="P55" s="12"/>
      <c r="Q55" s="38">
        <v>16</v>
      </c>
    </row>
    <row r="56" spans="1:17" x14ac:dyDescent="0.25">
      <c r="A56" s="36" t="s">
        <v>43</v>
      </c>
      <c r="B56" s="19" t="s">
        <v>1</v>
      </c>
      <c r="C56" s="17">
        <v>162</v>
      </c>
      <c r="D56" s="17">
        <v>114</v>
      </c>
      <c r="E56" s="17">
        <v>181</v>
      </c>
      <c r="F56" s="17">
        <v>180</v>
      </c>
      <c r="G56" s="17">
        <v>140</v>
      </c>
      <c r="H56" s="17">
        <v>101</v>
      </c>
      <c r="I56" s="17">
        <v>154</v>
      </c>
      <c r="J56" s="17"/>
      <c r="K56" s="17"/>
      <c r="L56" s="17"/>
      <c r="M56" s="17"/>
      <c r="N56" s="17"/>
      <c r="O56" s="3">
        <f t="shared" si="0"/>
        <v>1032</v>
      </c>
      <c r="P56" s="12"/>
      <c r="Q56" s="39"/>
    </row>
    <row r="57" spans="1:17" x14ac:dyDescent="0.25">
      <c r="A57" s="36" t="s">
        <v>43</v>
      </c>
      <c r="B57" s="18" t="s">
        <v>3</v>
      </c>
      <c r="C57" s="15">
        <v>78</v>
      </c>
      <c r="D57" s="15">
        <v>77</v>
      </c>
      <c r="E57" s="15">
        <v>43</v>
      </c>
      <c r="F57" s="15">
        <v>99</v>
      </c>
      <c r="G57" s="15">
        <v>127</v>
      </c>
      <c r="H57" s="15">
        <v>26</v>
      </c>
      <c r="I57" s="15">
        <v>36</v>
      </c>
      <c r="J57" s="15"/>
      <c r="K57" s="15"/>
      <c r="L57" s="15"/>
      <c r="M57" s="15"/>
      <c r="N57" s="15"/>
      <c r="O57" s="3">
        <f t="shared" si="0"/>
        <v>486</v>
      </c>
      <c r="P57" s="12"/>
      <c r="Q57" s="39"/>
    </row>
    <row r="58" spans="1:17" x14ac:dyDescent="0.25">
      <c r="A58" s="35" t="s">
        <v>44</v>
      </c>
      <c r="B58" s="20" t="s">
        <v>2</v>
      </c>
      <c r="C58" s="32"/>
      <c r="D58" s="21">
        <v>23</v>
      </c>
      <c r="E58" s="21">
        <v>60</v>
      </c>
      <c r="F58" s="21">
        <v>56</v>
      </c>
      <c r="G58" s="21"/>
      <c r="H58" s="21"/>
      <c r="I58" s="21"/>
      <c r="J58" s="21"/>
      <c r="K58" s="21"/>
      <c r="L58" s="21"/>
      <c r="M58" s="21"/>
      <c r="N58" s="21"/>
      <c r="O58" s="22">
        <f>SUM(C58:N58)</f>
        <v>139</v>
      </c>
      <c r="P58" s="12"/>
      <c r="Q58" s="38">
        <v>18</v>
      </c>
    </row>
    <row r="59" spans="1:17" x14ac:dyDescent="0.25">
      <c r="A59" s="36" t="s">
        <v>44</v>
      </c>
      <c r="B59" s="19" t="s">
        <v>1</v>
      </c>
      <c r="C59" s="17">
        <v>73</v>
      </c>
      <c r="D59" s="17">
        <v>33</v>
      </c>
      <c r="E59" s="17">
        <v>23</v>
      </c>
      <c r="F59" s="17">
        <v>114</v>
      </c>
      <c r="G59" s="17">
        <v>127</v>
      </c>
      <c r="H59" s="17">
        <v>116</v>
      </c>
      <c r="I59" s="17">
        <v>53</v>
      </c>
      <c r="J59" s="17"/>
      <c r="K59" s="17"/>
      <c r="L59" s="17"/>
      <c r="M59" s="17"/>
      <c r="N59" s="17"/>
      <c r="O59" s="3">
        <f t="shared" si="0"/>
        <v>539</v>
      </c>
      <c r="P59" s="12"/>
      <c r="Q59" s="39"/>
    </row>
    <row r="60" spans="1:17" x14ac:dyDescent="0.25">
      <c r="A60" s="37" t="s">
        <v>44</v>
      </c>
      <c r="B60" s="23" t="s">
        <v>3</v>
      </c>
      <c r="C60" s="24">
        <v>39</v>
      </c>
      <c r="D60" s="24">
        <v>22</v>
      </c>
      <c r="E60" s="24">
        <v>19</v>
      </c>
      <c r="F60" s="24">
        <v>15</v>
      </c>
      <c r="G60" s="24">
        <v>8</v>
      </c>
      <c r="H60" s="24">
        <v>18</v>
      </c>
      <c r="I60" s="24">
        <v>10</v>
      </c>
      <c r="J60" s="24"/>
      <c r="K60" s="24"/>
      <c r="L60" s="24"/>
      <c r="M60" s="24"/>
      <c r="N60" s="24"/>
      <c r="O60" s="25">
        <f t="shared" si="0"/>
        <v>131</v>
      </c>
      <c r="P60" s="12"/>
      <c r="Q60" s="39"/>
    </row>
    <row r="61" spans="1:17" x14ac:dyDescent="0.25">
      <c r="A61" s="36" t="s">
        <v>45</v>
      </c>
      <c r="B61" s="11" t="s">
        <v>2</v>
      </c>
      <c r="C61" s="33"/>
      <c r="D61" s="9">
        <v>23</v>
      </c>
      <c r="E61" s="9">
        <v>45</v>
      </c>
      <c r="F61" s="9">
        <v>12</v>
      </c>
      <c r="G61" s="9"/>
      <c r="H61" s="9"/>
      <c r="I61" s="9"/>
      <c r="J61" s="9"/>
      <c r="K61" s="9"/>
      <c r="L61" s="9"/>
      <c r="M61" s="9"/>
      <c r="N61" s="9"/>
      <c r="O61" s="3">
        <f>SUM(C61:N61)</f>
        <v>80</v>
      </c>
      <c r="P61" s="12"/>
      <c r="Q61" s="38">
        <v>14</v>
      </c>
    </row>
    <row r="62" spans="1:17" x14ac:dyDescent="0.25">
      <c r="A62" s="36" t="s">
        <v>45</v>
      </c>
      <c r="B62" s="19" t="s">
        <v>1</v>
      </c>
      <c r="C62" s="17">
        <v>205</v>
      </c>
      <c r="D62" s="17">
        <v>172</v>
      </c>
      <c r="E62" s="17">
        <v>208</v>
      </c>
      <c r="F62" s="17">
        <v>273</v>
      </c>
      <c r="G62" s="17">
        <v>190</v>
      </c>
      <c r="H62" s="17">
        <v>100</v>
      </c>
      <c r="I62" s="17">
        <v>58</v>
      </c>
      <c r="J62" s="17"/>
      <c r="K62" s="17"/>
      <c r="L62" s="17"/>
      <c r="M62" s="17"/>
      <c r="N62" s="17"/>
      <c r="O62" s="3">
        <f t="shared" si="0"/>
        <v>1206</v>
      </c>
      <c r="P62" s="12"/>
      <c r="Q62" s="39"/>
    </row>
    <row r="63" spans="1:17" x14ac:dyDescent="0.25">
      <c r="A63" s="36" t="s">
        <v>45</v>
      </c>
      <c r="B63" s="18" t="s">
        <v>3</v>
      </c>
      <c r="C63" s="15">
        <v>5</v>
      </c>
      <c r="D63" s="15">
        <v>12</v>
      </c>
      <c r="E63" s="15">
        <v>5</v>
      </c>
      <c r="F63" s="15">
        <v>12</v>
      </c>
      <c r="G63" s="15">
        <v>4</v>
      </c>
      <c r="H63" s="15">
        <v>4</v>
      </c>
      <c r="I63" s="15">
        <v>2</v>
      </c>
      <c r="J63" s="15"/>
      <c r="K63" s="15"/>
      <c r="L63" s="15"/>
      <c r="M63" s="15"/>
      <c r="N63" s="15"/>
      <c r="O63" s="3">
        <f t="shared" si="0"/>
        <v>44</v>
      </c>
      <c r="P63" s="12"/>
      <c r="Q63" s="39"/>
    </row>
    <row r="64" spans="1:17" x14ac:dyDescent="0.25">
      <c r="A64" s="35" t="s">
        <v>46</v>
      </c>
      <c r="B64" s="20" t="s">
        <v>2</v>
      </c>
      <c r="C64" s="32"/>
      <c r="D64" s="21">
        <v>76</v>
      </c>
      <c r="E64" s="21">
        <v>97</v>
      </c>
      <c r="F64" s="21">
        <v>76</v>
      </c>
      <c r="G64" s="21"/>
      <c r="H64" s="21"/>
      <c r="I64" s="21"/>
      <c r="J64" s="21"/>
      <c r="K64" s="21"/>
      <c r="L64" s="21"/>
      <c r="M64" s="21"/>
      <c r="N64" s="21"/>
      <c r="O64" s="22">
        <f>SUM(C64:N64)</f>
        <v>249</v>
      </c>
      <c r="P64" s="12"/>
      <c r="Q64" s="41">
        <v>32</v>
      </c>
    </row>
    <row r="65" spans="1:17" x14ac:dyDescent="0.25">
      <c r="A65" s="36" t="s">
        <v>46</v>
      </c>
      <c r="B65" s="19" t="s">
        <v>1</v>
      </c>
      <c r="C65" s="17">
        <v>79</v>
      </c>
      <c r="D65" s="17">
        <v>8</v>
      </c>
      <c r="E65" s="17">
        <v>66</v>
      </c>
      <c r="F65" s="17">
        <v>55</v>
      </c>
      <c r="G65" s="17">
        <v>153</v>
      </c>
      <c r="H65" s="17">
        <v>75</v>
      </c>
      <c r="I65" s="17">
        <v>126</v>
      </c>
      <c r="J65" s="17"/>
      <c r="K65" s="17"/>
      <c r="L65" s="17"/>
      <c r="M65" s="17"/>
      <c r="N65" s="17"/>
      <c r="O65" s="3">
        <f t="shared" si="0"/>
        <v>562</v>
      </c>
      <c r="P65" s="12"/>
      <c r="Q65" s="42"/>
    </row>
    <row r="66" spans="1:17" x14ac:dyDescent="0.25">
      <c r="A66" s="37" t="s">
        <v>46</v>
      </c>
      <c r="B66" s="23" t="s">
        <v>3</v>
      </c>
      <c r="C66" s="24">
        <v>10</v>
      </c>
      <c r="D66" s="24">
        <v>15</v>
      </c>
      <c r="E66" s="24">
        <v>11</v>
      </c>
      <c r="F66" s="24">
        <v>13</v>
      </c>
      <c r="G66" s="24">
        <v>17</v>
      </c>
      <c r="H66" s="24">
        <v>21</v>
      </c>
      <c r="I66" s="24">
        <v>14</v>
      </c>
      <c r="J66" s="24"/>
      <c r="K66" s="24"/>
      <c r="L66" s="24"/>
      <c r="M66" s="24"/>
      <c r="N66" s="24"/>
      <c r="O66" s="25">
        <f t="shared" si="0"/>
        <v>101</v>
      </c>
      <c r="P66" s="12"/>
      <c r="Q66" s="42"/>
    </row>
    <row r="67" spans="1:17" x14ac:dyDescent="0.25">
      <c r="A67" s="36" t="s">
        <v>49</v>
      </c>
      <c r="B67" s="11" t="s">
        <v>2</v>
      </c>
      <c r="C67" s="33"/>
      <c r="D67" s="9">
        <v>24</v>
      </c>
      <c r="E67" s="9">
        <v>92</v>
      </c>
      <c r="F67" s="9">
        <v>59</v>
      </c>
      <c r="G67" s="9"/>
      <c r="H67" s="9"/>
      <c r="I67" s="9"/>
      <c r="J67" s="9"/>
      <c r="K67" s="9"/>
      <c r="L67" s="9"/>
      <c r="M67" s="9"/>
      <c r="N67" s="9"/>
      <c r="O67" s="3">
        <f>SUM(C67:N67)</f>
        <v>175</v>
      </c>
      <c r="P67" s="12"/>
      <c r="Q67" s="41">
        <v>13</v>
      </c>
    </row>
    <row r="68" spans="1:17" x14ac:dyDescent="0.25">
      <c r="A68" s="36" t="s">
        <v>49</v>
      </c>
      <c r="B68" s="19" t="s">
        <v>1</v>
      </c>
      <c r="C68" s="17">
        <v>176</v>
      </c>
      <c r="D68" s="17">
        <v>137</v>
      </c>
      <c r="E68" s="17">
        <v>166</v>
      </c>
      <c r="F68" s="17">
        <v>361</v>
      </c>
      <c r="G68" s="17">
        <v>504</v>
      </c>
      <c r="H68" s="17">
        <v>219</v>
      </c>
      <c r="I68" s="17">
        <v>185</v>
      </c>
      <c r="J68" s="17"/>
      <c r="K68" s="17"/>
      <c r="L68" s="17"/>
      <c r="M68" s="17"/>
      <c r="N68" s="17"/>
      <c r="O68" s="3">
        <f t="shared" si="0"/>
        <v>1748</v>
      </c>
      <c r="P68" s="12"/>
      <c r="Q68" s="42"/>
    </row>
    <row r="69" spans="1:17" x14ac:dyDescent="0.25">
      <c r="A69" s="36" t="s">
        <v>49</v>
      </c>
      <c r="B69" s="18" t="s">
        <v>3</v>
      </c>
      <c r="C69" s="15">
        <v>40</v>
      </c>
      <c r="D69" s="15">
        <v>53</v>
      </c>
      <c r="E69" s="15">
        <v>56</v>
      </c>
      <c r="F69" s="15">
        <v>49</v>
      </c>
      <c r="G69" s="15">
        <v>85</v>
      </c>
      <c r="H69" s="15">
        <v>36</v>
      </c>
      <c r="I69" s="15">
        <v>57</v>
      </c>
      <c r="J69" s="15"/>
      <c r="K69" s="15"/>
      <c r="L69" s="15"/>
      <c r="M69" s="15"/>
      <c r="N69" s="15"/>
      <c r="O69" s="3">
        <f t="shared" ref="O69" si="1">SUM(C69:N69)</f>
        <v>376</v>
      </c>
      <c r="P69" s="12"/>
      <c r="Q69" s="42"/>
    </row>
    <row r="70" spans="1:17" x14ac:dyDescent="0.25">
      <c r="A70" s="35" t="s">
        <v>48</v>
      </c>
      <c r="B70" s="20" t="s">
        <v>2</v>
      </c>
      <c r="C70" s="32"/>
      <c r="D70" s="21">
        <v>59</v>
      </c>
      <c r="E70" s="21">
        <v>116</v>
      </c>
      <c r="F70" s="21">
        <v>95</v>
      </c>
      <c r="G70" s="21"/>
      <c r="H70" s="21"/>
      <c r="I70" s="21"/>
      <c r="J70" s="21"/>
      <c r="K70" s="21"/>
      <c r="L70" s="21"/>
      <c r="M70" s="21"/>
      <c r="N70" s="21"/>
      <c r="O70" s="22">
        <f>SUM(C70:N70)</f>
        <v>270</v>
      </c>
      <c r="P70" s="12"/>
      <c r="Q70" s="41">
        <v>13</v>
      </c>
    </row>
    <row r="71" spans="1:17" x14ac:dyDescent="0.25">
      <c r="A71" s="36" t="s">
        <v>48</v>
      </c>
      <c r="B71" s="19" t="s">
        <v>1</v>
      </c>
      <c r="C71" s="17">
        <v>280</v>
      </c>
      <c r="D71" s="17">
        <v>248</v>
      </c>
      <c r="E71" s="17">
        <v>421</v>
      </c>
      <c r="F71" s="17">
        <v>358</v>
      </c>
      <c r="G71" s="17">
        <v>513</v>
      </c>
      <c r="H71" s="17">
        <v>231</v>
      </c>
      <c r="I71" s="17">
        <v>261</v>
      </c>
      <c r="J71" s="17"/>
      <c r="K71" s="17"/>
      <c r="L71" s="17"/>
      <c r="M71" s="17"/>
      <c r="N71" s="17"/>
      <c r="O71" s="3">
        <f t="shared" ref="O71:O72" si="2">SUM(C71:N71)</f>
        <v>2312</v>
      </c>
      <c r="P71" s="12"/>
      <c r="Q71" s="42"/>
    </row>
    <row r="72" spans="1:17" x14ac:dyDescent="0.25">
      <c r="A72" s="37" t="s">
        <v>48</v>
      </c>
      <c r="B72" s="23" t="s">
        <v>3</v>
      </c>
      <c r="C72" s="24">
        <v>45</v>
      </c>
      <c r="D72" s="24">
        <v>97</v>
      </c>
      <c r="E72" s="24">
        <v>52</v>
      </c>
      <c r="F72" s="24">
        <v>88</v>
      </c>
      <c r="G72" s="24">
        <v>59</v>
      </c>
      <c r="H72" s="24">
        <v>55</v>
      </c>
      <c r="I72" s="24">
        <v>79</v>
      </c>
      <c r="J72" s="24"/>
      <c r="K72" s="24"/>
      <c r="L72" s="24"/>
      <c r="M72" s="24"/>
      <c r="N72" s="24"/>
      <c r="O72" s="25">
        <f t="shared" si="2"/>
        <v>475</v>
      </c>
      <c r="P72" s="12"/>
      <c r="Q72" s="42"/>
    </row>
    <row r="73" spans="1:17" x14ac:dyDescent="0.25">
      <c r="A73" s="36" t="s">
        <v>50</v>
      </c>
      <c r="B73" s="11" t="s">
        <v>2</v>
      </c>
      <c r="C73" s="33"/>
      <c r="D73" s="9">
        <v>9</v>
      </c>
      <c r="E73" s="9">
        <v>47</v>
      </c>
      <c r="F73" s="9">
        <v>29</v>
      </c>
      <c r="G73" s="9"/>
      <c r="H73" s="9"/>
      <c r="I73" s="9"/>
      <c r="J73" s="9"/>
      <c r="K73" s="9"/>
      <c r="L73" s="9"/>
      <c r="M73" s="9"/>
      <c r="N73" s="9"/>
      <c r="O73" s="3">
        <f>SUM(C73:N73)</f>
        <v>85</v>
      </c>
      <c r="P73" s="12"/>
      <c r="Q73" s="38">
        <v>15</v>
      </c>
    </row>
    <row r="74" spans="1:17" x14ac:dyDescent="0.25">
      <c r="A74" s="36" t="s">
        <v>50</v>
      </c>
      <c r="B74" s="19" t="s">
        <v>1</v>
      </c>
      <c r="C74" s="17">
        <v>43</v>
      </c>
      <c r="D74" s="17">
        <v>33</v>
      </c>
      <c r="E74" s="17">
        <v>244</v>
      </c>
      <c r="F74" s="17">
        <v>109</v>
      </c>
      <c r="G74" s="17">
        <v>253</v>
      </c>
      <c r="H74" s="17">
        <v>100</v>
      </c>
      <c r="I74" s="17">
        <v>156</v>
      </c>
      <c r="J74" s="17"/>
      <c r="K74" s="17"/>
      <c r="L74" s="17"/>
      <c r="M74" s="17"/>
      <c r="N74" s="17"/>
      <c r="O74" s="3">
        <f t="shared" ref="O74:O75" si="3">SUM(C74:N74)</f>
        <v>938</v>
      </c>
      <c r="P74" s="12"/>
      <c r="Q74" s="39"/>
    </row>
    <row r="75" spans="1:17" x14ac:dyDescent="0.25">
      <c r="A75" s="36" t="s">
        <v>50</v>
      </c>
      <c r="B75" s="18" t="s">
        <v>3</v>
      </c>
      <c r="C75" s="15">
        <v>4</v>
      </c>
      <c r="D75" s="15">
        <v>2</v>
      </c>
      <c r="E75" s="15">
        <v>2</v>
      </c>
      <c r="F75" s="15">
        <v>0</v>
      </c>
      <c r="G75" s="15">
        <v>7</v>
      </c>
      <c r="H75" s="15">
        <v>0</v>
      </c>
      <c r="I75" s="15">
        <v>7</v>
      </c>
      <c r="J75" s="15"/>
      <c r="K75" s="15"/>
      <c r="L75" s="15"/>
      <c r="M75" s="15"/>
      <c r="N75" s="15"/>
      <c r="O75" s="3">
        <f t="shared" si="3"/>
        <v>22</v>
      </c>
      <c r="P75" s="12"/>
      <c r="Q75" s="39"/>
    </row>
    <row r="76" spans="1:17" x14ac:dyDescent="0.25">
      <c r="A76" s="35" t="s">
        <v>51</v>
      </c>
      <c r="B76" s="20" t="s">
        <v>2</v>
      </c>
      <c r="C76" s="32"/>
      <c r="D76" s="21">
        <v>339</v>
      </c>
      <c r="E76" s="21">
        <v>477</v>
      </c>
      <c r="F76" s="21">
        <v>138</v>
      </c>
      <c r="G76" s="21"/>
      <c r="H76" s="21"/>
      <c r="I76" s="21"/>
      <c r="J76" s="21"/>
      <c r="K76" s="21"/>
      <c r="L76" s="21"/>
      <c r="M76" s="21"/>
      <c r="N76" s="21"/>
      <c r="O76" s="22">
        <f>SUM(C76:N76)</f>
        <v>954</v>
      </c>
      <c r="P76" s="12"/>
      <c r="Q76" s="41">
        <v>49</v>
      </c>
    </row>
    <row r="77" spans="1:17" x14ac:dyDescent="0.25">
      <c r="A77" s="36"/>
      <c r="B77" s="19" t="s">
        <v>1</v>
      </c>
      <c r="C77" s="17">
        <v>516</v>
      </c>
      <c r="D77" s="17">
        <v>447</v>
      </c>
      <c r="E77" s="17">
        <v>732</v>
      </c>
      <c r="F77" s="17">
        <v>744</v>
      </c>
      <c r="G77" s="17">
        <v>711</v>
      </c>
      <c r="H77" s="17">
        <v>615</v>
      </c>
      <c r="I77" s="17">
        <v>383</v>
      </c>
      <c r="J77" s="17"/>
      <c r="K77" s="17"/>
      <c r="L77" s="17"/>
      <c r="M77" s="17"/>
      <c r="N77" s="17"/>
      <c r="O77" s="3">
        <f t="shared" ref="O77:O78" si="4">SUM(C77:N77)</f>
        <v>4148</v>
      </c>
      <c r="P77" s="12"/>
      <c r="Q77" s="42"/>
    </row>
    <row r="78" spans="1:17" x14ac:dyDescent="0.25">
      <c r="A78" s="37"/>
      <c r="B78" s="23" t="s">
        <v>3</v>
      </c>
      <c r="C78" s="24">
        <v>159</v>
      </c>
      <c r="D78" s="24">
        <v>95</v>
      </c>
      <c r="E78" s="24">
        <v>92</v>
      </c>
      <c r="F78" s="24">
        <v>105</v>
      </c>
      <c r="G78" s="24">
        <v>75</v>
      </c>
      <c r="H78" s="24">
        <v>102</v>
      </c>
      <c r="I78" s="24">
        <v>58</v>
      </c>
      <c r="J78" s="24"/>
      <c r="K78" s="24"/>
      <c r="L78" s="24"/>
      <c r="M78" s="24"/>
      <c r="N78" s="24"/>
      <c r="O78" s="25">
        <f t="shared" si="4"/>
        <v>686</v>
      </c>
      <c r="P78" s="12"/>
      <c r="Q78" s="42"/>
    </row>
    <row r="79" spans="1:17" x14ac:dyDescent="0.25">
      <c r="A79" s="35" t="s">
        <v>54</v>
      </c>
      <c r="B79" s="20" t="s">
        <v>2</v>
      </c>
      <c r="C79" s="32"/>
      <c r="D79" s="21">
        <v>22</v>
      </c>
      <c r="E79" s="21">
        <v>35</v>
      </c>
      <c r="F79" s="21">
        <v>25</v>
      </c>
      <c r="G79" s="21"/>
      <c r="H79" s="21"/>
      <c r="I79" s="21"/>
      <c r="J79" s="21"/>
      <c r="K79" s="21"/>
      <c r="L79" s="21"/>
      <c r="M79" s="21"/>
      <c r="N79" s="21"/>
      <c r="O79" s="22">
        <f>SUM(C79:N79)</f>
        <v>82</v>
      </c>
      <c r="P79" s="12"/>
      <c r="Q79" s="41">
        <v>24</v>
      </c>
    </row>
    <row r="80" spans="1:17" x14ac:dyDescent="0.25">
      <c r="A80" s="36"/>
      <c r="B80" s="19" t="s">
        <v>1</v>
      </c>
      <c r="C80" s="17">
        <v>67</v>
      </c>
      <c r="D80" s="17">
        <v>84</v>
      </c>
      <c r="E80" s="17">
        <v>71</v>
      </c>
      <c r="F80" s="17">
        <v>93</v>
      </c>
      <c r="G80" s="17">
        <v>130</v>
      </c>
      <c r="H80" s="17">
        <v>137</v>
      </c>
      <c r="I80" s="17">
        <v>106</v>
      </c>
      <c r="J80" s="17"/>
      <c r="K80" s="17"/>
      <c r="L80" s="17"/>
      <c r="M80" s="17"/>
      <c r="N80" s="17"/>
      <c r="O80" s="3">
        <f t="shared" ref="O80:O81" si="5">SUM(C80:N80)</f>
        <v>688</v>
      </c>
      <c r="P80" s="12"/>
      <c r="Q80" s="42"/>
    </row>
    <row r="81" spans="1:17" x14ac:dyDescent="0.25">
      <c r="A81" s="37"/>
      <c r="B81" s="23" t="s">
        <v>3</v>
      </c>
      <c r="C81" s="24">
        <v>20</v>
      </c>
      <c r="D81" s="24">
        <v>26</v>
      </c>
      <c r="E81" s="24">
        <v>21</v>
      </c>
      <c r="F81" s="24">
        <v>16</v>
      </c>
      <c r="G81" s="24">
        <v>46</v>
      </c>
      <c r="H81" s="24">
        <v>33</v>
      </c>
      <c r="I81" s="24">
        <v>34</v>
      </c>
      <c r="J81" s="24"/>
      <c r="K81" s="24"/>
      <c r="L81" s="24"/>
      <c r="M81" s="24"/>
      <c r="N81" s="24"/>
      <c r="O81" s="25">
        <f t="shared" si="5"/>
        <v>196</v>
      </c>
      <c r="P81" s="12"/>
      <c r="Q81" s="42"/>
    </row>
    <row r="82" spans="1:17" x14ac:dyDescent="0.25">
      <c r="A82" s="35" t="s">
        <v>55</v>
      </c>
      <c r="B82" s="20" t="s">
        <v>2</v>
      </c>
      <c r="C82" s="32"/>
      <c r="D82" s="21">
        <v>740</v>
      </c>
      <c r="E82" s="21">
        <v>484</v>
      </c>
      <c r="F82" s="21">
        <v>248</v>
      </c>
      <c r="G82" s="21"/>
      <c r="H82" s="21"/>
      <c r="I82" s="21"/>
      <c r="J82" s="21"/>
      <c r="K82" s="21"/>
      <c r="L82" s="21"/>
      <c r="M82" s="21"/>
      <c r="N82" s="21"/>
      <c r="O82" s="22">
        <f>SUM(C82:N82)</f>
        <v>1472</v>
      </c>
      <c r="P82" s="12"/>
      <c r="Q82" s="41">
        <v>27</v>
      </c>
    </row>
    <row r="83" spans="1:17" x14ac:dyDescent="0.25">
      <c r="A83" s="36"/>
      <c r="B83" s="19" t="s">
        <v>1</v>
      </c>
      <c r="C83" s="17">
        <v>257</v>
      </c>
      <c r="D83" s="17">
        <v>200</v>
      </c>
      <c r="E83" s="17">
        <v>368</v>
      </c>
      <c r="F83" s="17">
        <v>364</v>
      </c>
      <c r="G83" s="17">
        <v>279</v>
      </c>
      <c r="H83" s="17">
        <v>151</v>
      </c>
      <c r="I83" s="17">
        <v>193</v>
      </c>
      <c r="J83" s="17"/>
      <c r="K83" s="17"/>
      <c r="L83" s="17"/>
      <c r="M83" s="17"/>
      <c r="N83" s="17"/>
      <c r="O83" s="3">
        <f t="shared" ref="O83:O84" si="6">SUM(C83:N83)</f>
        <v>1812</v>
      </c>
      <c r="P83" s="12"/>
      <c r="Q83" s="42"/>
    </row>
    <row r="84" spans="1:17" x14ac:dyDescent="0.25">
      <c r="A84" s="37"/>
      <c r="B84" s="23" t="s">
        <v>3</v>
      </c>
      <c r="C84" s="24">
        <v>78</v>
      </c>
      <c r="D84" s="24">
        <v>67</v>
      </c>
      <c r="E84" s="24">
        <v>86</v>
      </c>
      <c r="F84" s="24">
        <v>118</v>
      </c>
      <c r="G84" s="24">
        <v>83</v>
      </c>
      <c r="H84" s="24">
        <v>70</v>
      </c>
      <c r="I84" s="24">
        <v>70</v>
      </c>
      <c r="J84" s="24"/>
      <c r="K84" s="24"/>
      <c r="L84" s="24"/>
      <c r="M84" s="24"/>
      <c r="N84" s="24"/>
      <c r="O84" s="25">
        <f t="shared" si="6"/>
        <v>572</v>
      </c>
      <c r="P84" s="12"/>
      <c r="Q84" s="42"/>
    </row>
    <row r="85" spans="1:17" x14ac:dyDescent="0.25">
      <c r="A85" s="35" t="s">
        <v>56</v>
      </c>
      <c r="B85" s="20" t="s">
        <v>2</v>
      </c>
      <c r="C85" s="32"/>
      <c r="D85" s="21">
        <v>55</v>
      </c>
      <c r="E85" s="21">
        <v>148</v>
      </c>
      <c r="F85" s="21">
        <v>78</v>
      </c>
      <c r="G85" s="21"/>
      <c r="H85" s="21"/>
      <c r="I85" s="21"/>
      <c r="J85" s="21"/>
      <c r="K85" s="21"/>
      <c r="L85" s="21"/>
      <c r="M85" s="21"/>
      <c r="N85" s="21"/>
      <c r="O85" s="22">
        <f>SUM(C85:N85)</f>
        <v>281</v>
      </c>
      <c r="P85" s="12"/>
      <c r="Q85" s="41">
        <v>111</v>
      </c>
    </row>
    <row r="86" spans="1:17" x14ac:dyDescent="0.25">
      <c r="A86" s="36"/>
      <c r="B86" s="19" t="s">
        <v>1</v>
      </c>
      <c r="C86" s="17">
        <v>354</v>
      </c>
      <c r="D86" s="17">
        <v>380</v>
      </c>
      <c r="E86" s="17">
        <v>591</v>
      </c>
      <c r="F86" s="17">
        <v>569</v>
      </c>
      <c r="G86" s="17">
        <v>437</v>
      </c>
      <c r="H86" s="17">
        <v>274</v>
      </c>
      <c r="I86" s="17">
        <v>241</v>
      </c>
      <c r="J86" s="17"/>
      <c r="K86" s="17"/>
      <c r="L86" s="17"/>
      <c r="M86" s="17"/>
      <c r="N86" s="17"/>
      <c r="O86" s="3">
        <f t="shared" ref="O86:O87" si="7">SUM(C86:N86)</f>
        <v>2846</v>
      </c>
      <c r="P86" s="12"/>
      <c r="Q86" s="42"/>
    </row>
    <row r="87" spans="1:17" x14ac:dyDescent="0.25">
      <c r="A87" s="37"/>
      <c r="B87" s="23" t="s">
        <v>3</v>
      </c>
      <c r="C87" s="24">
        <v>44</v>
      </c>
      <c r="D87" s="24">
        <v>64</v>
      </c>
      <c r="E87" s="24">
        <v>73</v>
      </c>
      <c r="F87" s="24">
        <v>124</v>
      </c>
      <c r="G87" s="24">
        <v>103</v>
      </c>
      <c r="H87" s="24">
        <v>81</v>
      </c>
      <c r="I87" s="24">
        <v>89</v>
      </c>
      <c r="J87" s="24"/>
      <c r="K87" s="24"/>
      <c r="L87" s="24"/>
      <c r="M87" s="24"/>
      <c r="N87" s="24"/>
      <c r="O87" s="25">
        <f t="shared" si="7"/>
        <v>578</v>
      </c>
      <c r="P87" s="12"/>
      <c r="Q87" s="42"/>
    </row>
    <row r="88" spans="1:17" x14ac:dyDescent="0.25">
      <c r="A88" s="35" t="s">
        <v>57</v>
      </c>
      <c r="B88" s="20" t="s">
        <v>2</v>
      </c>
      <c r="C88" s="32"/>
      <c r="D88" s="21">
        <v>220</v>
      </c>
      <c r="E88" s="21">
        <v>344</v>
      </c>
      <c r="F88" s="21">
        <v>235</v>
      </c>
      <c r="G88" s="21"/>
      <c r="H88" s="21"/>
      <c r="I88" s="21"/>
      <c r="J88" s="21"/>
      <c r="K88" s="21"/>
      <c r="L88" s="21"/>
      <c r="M88" s="21"/>
      <c r="N88" s="21"/>
      <c r="O88" s="22">
        <f>SUM(C88:N88)</f>
        <v>799</v>
      </c>
      <c r="P88" s="12"/>
      <c r="Q88" s="41">
        <v>18</v>
      </c>
    </row>
    <row r="89" spans="1:17" x14ac:dyDescent="0.25">
      <c r="A89" s="36"/>
      <c r="B89" s="19" t="s">
        <v>1</v>
      </c>
      <c r="C89" s="17">
        <v>338</v>
      </c>
      <c r="D89" s="17">
        <v>398</v>
      </c>
      <c r="E89" s="17">
        <v>518</v>
      </c>
      <c r="F89" s="17">
        <v>492</v>
      </c>
      <c r="G89" s="17">
        <v>568</v>
      </c>
      <c r="H89" s="17">
        <v>321</v>
      </c>
      <c r="I89" s="17">
        <v>246</v>
      </c>
      <c r="J89" s="17"/>
      <c r="K89" s="17"/>
      <c r="L89" s="17"/>
      <c r="M89" s="17"/>
      <c r="N89" s="17"/>
      <c r="O89" s="3">
        <f t="shared" ref="O89:O90" si="8">SUM(C89:N89)</f>
        <v>2881</v>
      </c>
      <c r="P89" s="12"/>
      <c r="Q89" s="42"/>
    </row>
    <row r="90" spans="1:17" x14ac:dyDescent="0.25">
      <c r="A90" s="37"/>
      <c r="B90" s="23" t="s">
        <v>3</v>
      </c>
      <c r="C90" s="24">
        <v>89</v>
      </c>
      <c r="D90" s="24">
        <v>51</v>
      </c>
      <c r="E90" s="24">
        <v>75</v>
      </c>
      <c r="F90" s="24">
        <v>96</v>
      </c>
      <c r="G90" s="24">
        <v>87</v>
      </c>
      <c r="H90" s="24">
        <v>64</v>
      </c>
      <c r="I90" s="24">
        <v>55</v>
      </c>
      <c r="J90" s="24"/>
      <c r="K90" s="24"/>
      <c r="L90" s="24"/>
      <c r="M90" s="24"/>
      <c r="N90" s="24"/>
      <c r="O90" s="25">
        <f t="shared" si="8"/>
        <v>517</v>
      </c>
      <c r="P90" s="12"/>
      <c r="Q90" s="42"/>
    </row>
    <row r="91" spans="1:17" x14ac:dyDescent="0.25">
      <c r="A91" s="35" t="s">
        <v>58</v>
      </c>
      <c r="B91" s="20" t="s">
        <v>2</v>
      </c>
      <c r="C91" s="32"/>
      <c r="D91" s="21">
        <v>43</v>
      </c>
      <c r="E91" s="21">
        <v>78</v>
      </c>
      <c r="F91" s="21">
        <v>64</v>
      </c>
      <c r="G91" s="21"/>
      <c r="H91" s="21"/>
      <c r="I91" s="21"/>
      <c r="J91" s="21"/>
      <c r="K91" s="21"/>
      <c r="L91" s="21"/>
      <c r="M91" s="21"/>
      <c r="N91" s="21"/>
      <c r="O91" s="22">
        <f>SUM(C91:N91)</f>
        <v>185</v>
      </c>
      <c r="P91" s="12"/>
      <c r="Q91" s="41">
        <v>21</v>
      </c>
    </row>
    <row r="92" spans="1:17" x14ac:dyDescent="0.25">
      <c r="A92" s="36"/>
      <c r="B92" s="19" t="s">
        <v>1</v>
      </c>
      <c r="C92" s="17">
        <v>67</v>
      </c>
      <c r="D92" s="17">
        <v>40</v>
      </c>
      <c r="E92" s="17">
        <v>132</v>
      </c>
      <c r="F92" s="17">
        <v>167</v>
      </c>
      <c r="G92" s="17">
        <v>284</v>
      </c>
      <c r="H92" s="17">
        <v>328</v>
      </c>
      <c r="I92" s="17">
        <v>233</v>
      </c>
      <c r="J92" s="17"/>
      <c r="K92" s="17"/>
      <c r="L92" s="17"/>
      <c r="M92" s="17"/>
      <c r="N92" s="17"/>
      <c r="O92" s="3">
        <f t="shared" ref="O92:O93" si="9">SUM(C92:N92)</f>
        <v>1251</v>
      </c>
      <c r="P92" s="12"/>
      <c r="Q92" s="42"/>
    </row>
    <row r="93" spans="1:17" x14ac:dyDescent="0.25">
      <c r="A93" s="37"/>
      <c r="B93" s="23" t="s">
        <v>3</v>
      </c>
      <c r="C93" s="24">
        <v>5</v>
      </c>
      <c r="D93" s="24">
        <v>5</v>
      </c>
      <c r="E93" s="24">
        <v>2</v>
      </c>
      <c r="F93" s="24">
        <v>8</v>
      </c>
      <c r="G93" s="24">
        <v>0</v>
      </c>
      <c r="H93" s="24">
        <v>0</v>
      </c>
      <c r="I93" s="24">
        <v>2</v>
      </c>
      <c r="J93" s="24"/>
      <c r="K93" s="24"/>
      <c r="L93" s="24"/>
      <c r="M93" s="24"/>
      <c r="N93" s="24"/>
      <c r="O93" s="25">
        <f t="shared" si="9"/>
        <v>22</v>
      </c>
      <c r="P93" s="12"/>
      <c r="Q93" s="42"/>
    </row>
    <row r="94" spans="1:17" x14ac:dyDescent="0.25">
      <c r="A94" s="35" t="s">
        <v>59</v>
      </c>
      <c r="B94" s="20" t="s">
        <v>2</v>
      </c>
      <c r="C94" s="32"/>
      <c r="D94" s="21">
        <v>40</v>
      </c>
      <c r="E94" s="21">
        <v>63</v>
      </c>
      <c r="F94" s="21">
        <v>44</v>
      </c>
      <c r="G94" s="21"/>
      <c r="H94" s="21"/>
      <c r="I94" s="21"/>
      <c r="J94" s="21"/>
      <c r="K94" s="21"/>
      <c r="L94" s="21"/>
      <c r="M94" s="21"/>
      <c r="N94" s="21"/>
      <c r="O94" s="22">
        <f>SUM(C94:N94)</f>
        <v>147</v>
      </c>
      <c r="P94" s="12"/>
      <c r="Q94" s="41">
        <v>13</v>
      </c>
    </row>
    <row r="95" spans="1:17" x14ac:dyDescent="0.25">
      <c r="A95" s="36"/>
      <c r="B95" s="19" t="s">
        <v>1</v>
      </c>
      <c r="C95" s="17">
        <v>14</v>
      </c>
      <c r="D95" s="17">
        <v>4</v>
      </c>
      <c r="E95" s="17">
        <v>18</v>
      </c>
      <c r="F95" s="17">
        <v>60</v>
      </c>
      <c r="G95" s="17">
        <v>87</v>
      </c>
      <c r="H95" s="17">
        <v>85</v>
      </c>
      <c r="I95" s="17">
        <v>76</v>
      </c>
      <c r="J95" s="17"/>
      <c r="K95" s="17"/>
      <c r="L95" s="17"/>
      <c r="M95" s="17"/>
      <c r="N95" s="17"/>
      <c r="O95" s="3">
        <f t="shared" ref="O95:O96" si="10">SUM(C95:N95)</f>
        <v>344</v>
      </c>
      <c r="P95" s="12"/>
      <c r="Q95" s="42"/>
    </row>
    <row r="96" spans="1:17" x14ac:dyDescent="0.25">
      <c r="A96" s="37"/>
      <c r="B96" s="23" t="s">
        <v>3</v>
      </c>
      <c r="C96" s="24">
        <v>1</v>
      </c>
      <c r="D96" s="24">
        <v>4</v>
      </c>
      <c r="E96" s="24">
        <v>3</v>
      </c>
      <c r="F96" s="24">
        <v>0</v>
      </c>
      <c r="G96" s="24">
        <v>0</v>
      </c>
      <c r="H96" s="24">
        <v>6</v>
      </c>
      <c r="I96" s="24">
        <v>0</v>
      </c>
      <c r="J96" s="24"/>
      <c r="K96" s="24"/>
      <c r="L96" s="24"/>
      <c r="M96" s="24"/>
      <c r="N96" s="24"/>
      <c r="O96" s="25">
        <f t="shared" si="10"/>
        <v>14</v>
      </c>
      <c r="P96" s="12"/>
      <c r="Q96" s="42"/>
    </row>
    <row r="97" spans="1:17" x14ac:dyDescent="0.25">
      <c r="A97" s="35" t="s">
        <v>60</v>
      </c>
      <c r="B97" s="20" t="s">
        <v>2</v>
      </c>
      <c r="C97" s="32"/>
      <c r="D97" s="21">
        <v>208</v>
      </c>
      <c r="E97" s="21">
        <v>280</v>
      </c>
      <c r="F97" s="21">
        <v>190</v>
      </c>
      <c r="G97" s="21"/>
      <c r="H97" s="21"/>
      <c r="I97" s="21"/>
      <c r="J97" s="21"/>
      <c r="K97" s="21"/>
      <c r="L97" s="21"/>
      <c r="M97" s="21"/>
      <c r="N97" s="21"/>
      <c r="O97" s="22">
        <f>SUM(C97:N97)</f>
        <v>678</v>
      </c>
      <c r="P97" s="12"/>
      <c r="Q97" s="41">
        <v>9</v>
      </c>
    </row>
    <row r="98" spans="1:17" x14ac:dyDescent="0.25">
      <c r="A98" s="36"/>
      <c r="B98" s="19" t="s">
        <v>1</v>
      </c>
      <c r="C98" s="17">
        <v>719</v>
      </c>
      <c r="D98" s="17">
        <v>932</v>
      </c>
      <c r="E98" s="17">
        <v>1285</v>
      </c>
      <c r="F98" s="17">
        <v>1420</v>
      </c>
      <c r="G98" s="17">
        <v>1140</v>
      </c>
      <c r="H98" s="17">
        <v>660</v>
      </c>
      <c r="I98" s="17">
        <v>720</v>
      </c>
      <c r="J98" s="17"/>
      <c r="K98" s="17"/>
      <c r="L98" s="17"/>
      <c r="M98" s="17"/>
      <c r="N98" s="17"/>
      <c r="O98" s="3">
        <f t="shared" ref="O98:O99" si="11">SUM(C98:N98)</f>
        <v>6876</v>
      </c>
      <c r="P98" s="12"/>
      <c r="Q98" s="42"/>
    </row>
    <row r="99" spans="1:17" x14ac:dyDescent="0.25">
      <c r="A99" s="37"/>
      <c r="B99" s="23" t="s">
        <v>3</v>
      </c>
      <c r="C99" s="24">
        <v>133</v>
      </c>
      <c r="D99" s="24">
        <v>142</v>
      </c>
      <c r="E99" s="24">
        <v>143</v>
      </c>
      <c r="F99" s="24">
        <v>238</v>
      </c>
      <c r="G99" s="24">
        <v>276</v>
      </c>
      <c r="H99" s="24">
        <v>99</v>
      </c>
      <c r="I99" s="24">
        <v>70</v>
      </c>
      <c r="J99" s="24"/>
      <c r="K99" s="24"/>
      <c r="L99" s="24"/>
      <c r="M99" s="24"/>
      <c r="N99" s="24"/>
      <c r="O99" s="25">
        <f t="shared" si="11"/>
        <v>1101</v>
      </c>
      <c r="P99" s="12"/>
      <c r="Q99" s="42"/>
    </row>
    <row r="100" spans="1:17" x14ac:dyDescent="0.25">
      <c r="A100" s="35" t="s">
        <v>61</v>
      </c>
      <c r="B100" s="20" t="s">
        <v>2</v>
      </c>
      <c r="C100" s="32"/>
      <c r="D100" s="21">
        <v>22</v>
      </c>
      <c r="E100" s="21">
        <v>63</v>
      </c>
      <c r="F100" s="21">
        <v>30</v>
      </c>
      <c r="G100" s="21"/>
      <c r="H100" s="21"/>
      <c r="I100" s="21"/>
      <c r="J100" s="21"/>
      <c r="K100" s="21"/>
      <c r="L100" s="21"/>
      <c r="M100" s="21"/>
      <c r="N100" s="21"/>
      <c r="O100" s="22">
        <f>SUM(C100:N100)</f>
        <v>115</v>
      </c>
      <c r="P100" s="12"/>
      <c r="Q100" s="41">
        <v>70</v>
      </c>
    </row>
    <row r="101" spans="1:17" x14ac:dyDescent="0.25">
      <c r="A101" s="36"/>
      <c r="B101" s="19" t="s">
        <v>1</v>
      </c>
      <c r="C101" s="17">
        <v>12</v>
      </c>
      <c r="D101" s="17">
        <v>21</v>
      </c>
      <c r="E101" s="17">
        <v>30</v>
      </c>
      <c r="F101" s="17">
        <v>78</v>
      </c>
      <c r="G101" s="17">
        <v>106</v>
      </c>
      <c r="H101" s="17">
        <v>98</v>
      </c>
      <c r="I101" s="17">
        <v>71</v>
      </c>
      <c r="J101" s="17"/>
      <c r="K101" s="17"/>
      <c r="L101" s="17"/>
      <c r="M101" s="17"/>
      <c r="N101" s="17"/>
      <c r="O101" s="3">
        <f t="shared" ref="O101:O102" si="12">SUM(C101:N101)</f>
        <v>416</v>
      </c>
      <c r="P101" s="12"/>
      <c r="Q101" s="42"/>
    </row>
    <row r="102" spans="1:17" x14ac:dyDescent="0.25">
      <c r="A102" s="37"/>
      <c r="B102" s="23" t="s">
        <v>3</v>
      </c>
      <c r="C102" s="24">
        <v>6</v>
      </c>
      <c r="D102" s="24">
        <v>11</v>
      </c>
      <c r="E102" s="24">
        <v>2</v>
      </c>
      <c r="F102" s="24">
        <v>1</v>
      </c>
      <c r="G102" s="24">
        <v>0</v>
      </c>
      <c r="H102" s="24">
        <v>3</v>
      </c>
      <c r="I102" s="24">
        <v>4</v>
      </c>
      <c r="J102" s="24"/>
      <c r="K102" s="24"/>
      <c r="L102" s="24"/>
      <c r="M102" s="24"/>
      <c r="N102" s="24"/>
      <c r="O102" s="25">
        <f t="shared" si="12"/>
        <v>27</v>
      </c>
      <c r="P102" s="12"/>
      <c r="Q102" s="42"/>
    </row>
    <row r="103" spans="1:17" x14ac:dyDescent="0.25">
      <c r="A103" s="35" t="s">
        <v>62</v>
      </c>
      <c r="B103" s="20" t="s">
        <v>2</v>
      </c>
      <c r="C103" s="32"/>
      <c r="D103" s="21">
        <v>87</v>
      </c>
      <c r="E103" s="21">
        <v>77</v>
      </c>
      <c r="F103" s="21">
        <v>61</v>
      </c>
      <c r="G103" s="21"/>
      <c r="H103" s="21"/>
      <c r="I103" s="21"/>
      <c r="J103" s="21"/>
      <c r="K103" s="21"/>
      <c r="L103" s="21"/>
      <c r="M103" s="21"/>
      <c r="N103" s="21"/>
      <c r="O103" s="22">
        <f>SUM(C103:N103)</f>
        <v>225</v>
      </c>
      <c r="P103" s="12"/>
      <c r="Q103" s="41">
        <v>109</v>
      </c>
    </row>
    <row r="104" spans="1:17" x14ac:dyDescent="0.25">
      <c r="A104" s="36"/>
      <c r="B104" s="19" t="s">
        <v>1</v>
      </c>
      <c r="C104" s="17">
        <v>155</v>
      </c>
      <c r="D104" s="17">
        <v>181</v>
      </c>
      <c r="E104" s="17">
        <v>156</v>
      </c>
      <c r="F104" s="17">
        <v>191</v>
      </c>
      <c r="G104" s="17">
        <v>254</v>
      </c>
      <c r="H104" s="17">
        <v>184</v>
      </c>
      <c r="I104" s="17">
        <v>206</v>
      </c>
      <c r="J104" s="17"/>
      <c r="K104" s="17"/>
      <c r="L104" s="17"/>
      <c r="M104" s="17"/>
      <c r="N104" s="17"/>
      <c r="O104" s="3">
        <f t="shared" ref="O104:O105" si="13">SUM(C104:N104)</f>
        <v>1327</v>
      </c>
      <c r="P104" s="12"/>
      <c r="Q104" s="42"/>
    </row>
    <row r="105" spans="1:17" x14ac:dyDescent="0.25">
      <c r="A105" s="37"/>
      <c r="B105" s="23" t="s">
        <v>3</v>
      </c>
      <c r="C105" s="24">
        <v>147</v>
      </c>
      <c r="D105" s="24">
        <v>90</v>
      </c>
      <c r="E105" s="24">
        <v>111</v>
      </c>
      <c r="F105" s="24">
        <v>106</v>
      </c>
      <c r="G105" s="24">
        <v>110</v>
      </c>
      <c r="H105" s="24">
        <v>116</v>
      </c>
      <c r="I105" s="24">
        <v>115</v>
      </c>
      <c r="J105" s="24"/>
      <c r="K105" s="24"/>
      <c r="L105" s="24"/>
      <c r="M105" s="24"/>
      <c r="N105" s="24"/>
      <c r="O105" s="25">
        <f t="shared" si="13"/>
        <v>795</v>
      </c>
      <c r="P105" s="12"/>
      <c r="Q105" s="42"/>
    </row>
    <row r="106" spans="1:17" x14ac:dyDescent="0.25">
      <c r="A106" s="35" t="s">
        <v>63</v>
      </c>
      <c r="B106" s="20" t="s">
        <v>2</v>
      </c>
      <c r="C106" s="32"/>
      <c r="D106" s="21">
        <v>83</v>
      </c>
      <c r="E106" s="21">
        <v>170</v>
      </c>
      <c r="F106" s="21">
        <v>87</v>
      </c>
      <c r="G106" s="21"/>
      <c r="H106" s="21"/>
      <c r="I106" s="21"/>
      <c r="J106" s="21"/>
      <c r="K106" s="21"/>
      <c r="L106" s="21"/>
      <c r="M106" s="21"/>
      <c r="N106" s="21"/>
      <c r="O106" s="22">
        <f>SUM(C106:N106)</f>
        <v>340</v>
      </c>
      <c r="P106" s="12"/>
      <c r="Q106" s="41">
        <v>24</v>
      </c>
    </row>
    <row r="107" spans="1:17" x14ac:dyDescent="0.25">
      <c r="A107" s="36"/>
      <c r="B107" s="19" t="s">
        <v>1</v>
      </c>
      <c r="C107" s="17">
        <v>214</v>
      </c>
      <c r="D107" s="17">
        <v>233</v>
      </c>
      <c r="E107" s="17">
        <v>310</v>
      </c>
      <c r="F107" s="17">
        <v>274</v>
      </c>
      <c r="G107" s="17">
        <v>411</v>
      </c>
      <c r="H107" s="17">
        <v>195</v>
      </c>
      <c r="I107" s="17">
        <v>222</v>
      </c>
      <c r="J107" s="17"/>
      <c r="K107" s="17"/>
      <c r="L107" s="17"/>
      <c r="M107" s="17"/>
      <c r="N107" s="17"/>
      <c r="O107" s="3">
        <f t="shared" ref="O107:O108" si="14">SUM(C107:N107)</f>
        <v>1859</v>
      </c>
      <c r="P107" s="12"/>
      <c r="Q107" s="42"/>
    </row>
    <row r="108" spans="1:17" x14ac:dyDescent="0.25">
      <c r="A108" s="37"/>
      <c r="B108" s="23" t="s">
        <v>3</v>
      </c>
      <c r="C108" s="24">
        <v>145</v>
      </c>
      <c r="D108" s="24">
        <v>60</v>
      </c>
      <c r="E108" s="24">
        <v>79</v>
      </c>
      <c r="F108" s="24">
        <v>90</v>
      </c>
      <c r="G108" s="24">
        <v>91</v>
      </c>
      <c r="H108" s="24">
        <v>52</v>
      </c>
      <c r="I108" s="24">
        <v>40</v>
      </c>
      <c r="J108" s="24"/>
      <c r="K108" s="24"/>
      <c r="L108" s="24"/>
      <c r="M108" s="24"/>
      <c r="N108" s="24"/>
      <c r="O108" s="25">
        <f t="shared" si="14"/>
        <v>557</v>
      </c>
      <c r="P108" s="12"/>
      <c r="Q108" s="42"/>
    </row>
    <row r="109" spans="1:17" x14ac:dyDescent="0.25">
      <c r="A109" s="35" t="s">
        <v>64</v>
      </c>
      <c r="B109" s="20" t="s">
        <v>2</v>
      </c>
      <c r="C109" s="32"/>
      <c r="D109" s="21">
        <v>48</v>
      </c>
      <c r="E109" s="21">
        <v>116</v>
      </c>
      <c r="F109" s="21">
        <v>57</v>
      </c>
      <c r="G109" s="21"/>
      <c r="H109" s="21"/>
      <c r="I109" s="21"/>
      <c r="J109" s="21"/>
      <c r="K109" s="21"/>
      <c r="L109" s="21"/>
      <c r="M109" s="21"/>
      <c r="N109" s="21"/>
      <c r="O109" s="22">
        <f>SUM(C109:N109)</f>
        <v>221</v>
      </c>
      <c r="P109" s="12"/>
      <c r="Q109" s="41">
        <v>46</v>
      </c>
    </row>
    <row r="110" spans="1:17" x14ac:dyDescent="0.25">
      <c r="A110" s="36"/>
      <c r="B110" s="19" t="s">
        <v>1</v>
      </c>
      <c r="C110" s="17">
        <v>208</v>
      </c>
      <c r="D110" s="17">
        <v>298</v>
      </c>
      <c r="E110" s="17">
        <v>612</v>
      </c>
      <c r="F110" s="17">
        <v>553</v>
      </c>
      <c r="G110" s="17">
        <v>486</v>
      </c>
      <c r="H110" s="17">
        <v>394</v>
      </c>
      <c r="I110" s="17">
        <v>277</v>
      </c>
      <c r="J110" s="17"/>
      <c r="K110" s="17"/>
      <c r="L110" s="17"/>
      <c r="M110" s="17"/>
      <c r="N110" s="17"/>
      <c r="O110" s="3">
        <f t="shared" ref="O110:O111" si="15">SUM(C110:N110)</f>
        <v>2828</v>
      </c>
      <c r="P110" s="12"/>
      <c r="Q110" s="42"/>
    </row>
    <row r="111" spans="1:17" x14ac:dyDescent="0.25">
      <c r="A111" s="37"/>
      <c r="B111" s="23" t="s">
        <v>3</v>
      </c>
      <c r="C111" s="24">
        <v>24</v>
      </c>
      <c r="D111" s="24">
        <v>16</v>
      </c>
      <c r="E111" s="24">
        <v>37</v>
      </c>
      <c r="F111" s="24">
        <v>46</v>
      </c>
      <c r="G111" s="24">
        <v>38</v>
      </c>
      <c r="H111" s="24">
        <v>26</v>
      </c>
      <c r="I111" s="24">
        <v>21</v>
      </c>
      <c r="J111" s="24"/>
      <c r="K111" s="24"/>
      <c r="L111" s="24"/>
      <c r="M111" s="24"/>
      <c r="N111" s="24"/>
      <c r="O111" s="25">
        <f t="shared" si="15"/>
        <v>208</v>
      </c>
      <c r="P111" s="12"/>
      <c r="Q111" s="42"/>
    </row>
    <row r="112" spans="1:17" x14ac:dyDescent="0.25">
      <c r="A112" s="35" t="s">
        <v>65</v>
      </c>
      <c r="B112" s="20" t="s">
        <v>2</v>
      </c>
      <c r="C112" s="32"/>
      <c r="D112" s="21">
        <v>25</v>
      </c>
      <c r="E112" s="21">
        <v>83</v>
      </c>
      <c r="F112" s="21">
        <v>29</v>
      </c>
      <c r="G112" s="21"/>
      <c r="H112" s="21"/>
      <c r="I112" s="21"/>
      <c r="J112" s="21"/>
      <c r="K112" s="21"/>
      <c r="L112" s="21"/>
      <c r="M112" s="21"/>
      <c r="N112" s="21"/>
      <c r="O112" s="22">
        <f>SUM(C112:N112)</f>
        <v>137</v>
      </c>
      <c r="Q112" s="41">
        <v>11</v>
      </c>
    </row>
    <row r="113" spans="1:17" x14ac:dyDescent="0.25">
      <c r="A113" s="36"/>
      <c r="B113" s="19" t="s">
        <v>1</v>
      </c>
      <c r="C113" s="17">
        <v>47</v>
      </c>
      <c r="D113" s="17">
        <v>26</v>
      </c>
      <c r="E113" s="17">
        <v>4</v>
      </c>
      <c r="F113" s="17">
        <v>80</v>
      </c>
      <c r="G113" s="17">
        <v>43</v>
      </c>
      <c r="H113" s="17">
        <v>122</v>
      </c>
      <c r="I113" s="17">
        <v>67</v>
      </c>
      <c r="J113" s="17"/>
      <c r="K113" s="17"/>
      <c r="L113" s="17"/>
      <c r="M113" s="17"/>
      <c r="N113" s="17"/>
      <c r="O113" s="3">
        <f t="shared" ref="O113:O114" si="16">SUM(C113:N113)</f>
        <v>389</v>
      </c>
      <c r="Q113" s="42"/>
    </row>
    <row r="114" spans="1:17" x14ac:dyDescent="0.25">
      <c r="A114" s="37"/>
      <c r="B114" s="23" t="s">
        <v>3</v>
      </c>
      <c r="C114" s="24">
        <v>1</v>
      </c>
      <c r="D114" s="24">
        <v>5</v>
      </c>
      <c r="E114" s="24">
        <v>3</v>
      </c>
      <c r="F114" s="24">
        <v>5</v>
      </c>
      <c r="G114" s="24">
        <v>2</v>
      </c>
      <c r="H114" s="24">
        <v>2</v>
      </c>
      <c r="I114" s="24">
        <v>3</v>
      </c>
      <c r="J114" s="24"/>
      <c r="K114" s="24"/>
      <c r="L114" s="24"/>
      <c r="M114" s="24"/>
      <c r="N114" s="24"/>
      <c r="O114" s="25">
        <f t="shared" si="16"/>
        <v>21</v>
      </c>
      <c r="Q114" s="42"/>
    </row>
    <row r="115" spans="1:17" x14ac:dyDescent="0.25">
      <c r="A115" s="35" t="s">
        <v>66</v>
      </c>
      <c r="B115" s="20" t="s">
        <v>2</v>
      </c>
      <c r="C115" s="32"/>
      <c r="D115" s="21">
        <v>20</v>
      </c>
      <c r="E115" s="21">
        <v>61</v>
      </c>
      <c r="F115" s="21">
        <v>47</v>
      </c>
      <c r="G115" s="21"/>
      <c r="H115" s="21"/>
      <c r="I115" s="21"/>
      <c r="J115" s="21"/>
      <c r="K115" s="21"/>
      <c r="L115" s="21"/>
      <c r="M115" s="21"/>
      <c r="N115" s="21"/>
      <c r="O115" s="22">
        <f>SUM(C115:N115)</f>
        <v>128</v>
      </c>
      <c r="Q115" s="41">
        <v>39</v>
      </c>
    </row>
    <row r="116" spans="1:17" x14ac:dyDescent="0.25">
      <c r="A116" s="36"/>
      <c r="B116" s="19" t="s">
        <v>1</v>
      </c>
      <c r="C116" s="17">
        <v>65</v>
      </c>
      <c r="D116" s="17">
        <v>68</v>
      </c>
      <c r="E116" s="17">
        <v>104</v>
      </c>
      <c r="F116" s="17">
        <v>150</v>
      </c>
      <c r="G116" s="17">
        <v>340</v>
      </c>
      <c r="H116" s="17">
        <v>125</v>
      </c>
      <c r="I116" s="17">
        <v>165</v>
      </c>
      <c r="J116" s="17"/>
      <c r="K116" s="17"/>
      <c r="L116" s="17"/>
      <c r="M116" s="17"/>
      <c r="N116" s="17"/>
      <c r="O116" s="3">
        <f t="shared" ref="O116:O117" si="17">SUM(C116:N116)</f>
        <v>1017</v>
      </c>
      <c r="Q116" s="42"/>
    </row>
    <row r="117" spans="1:17" x14ac:dyDescent="0.25">
      <c r="A117" s="37"/>
      <c r="B117" s="23" t="s">
        <v>3</v>
      </c>
      <c r="C117" s="24">
        <v>21</v>
      </c>
      <c r="D117" s="24">
        <v>8</v>
      </c>
      <c r="E117" s="24">
        <v>24</v>
      </c>
      <c r="F117" s="24">
        <v>11</v>
      </c>
      <c r="G117" s="24">
        <v>15</v>
      </c>
      <c r="H117" s="24">
        <v>11</v>
      </c>
      <c r="I117" s="24">
        <v>6</v>
      </c>
      <c r="J117" s="24"/>
      <c r="K117" s="24"/>
      <c r="L117" s="24"/>
      <c r="M117" s="24"/>
      <c r="N117" s="24"/>
      <c r="O117" s="25">
        <f t="shared" si="17"/>
        <v>96</v>
      </c>
      <c r="Q117" s="42"/>
    </row>
    <row r="118" spans="1:17" x14ac:dyDescent="0.25">
      <c r="A118" s="35" t="s">
        <v>69</v>
      </c>
      <c r="B118" s="20" t="s">
        <v>2</v>
      </c>
      <c r="C118" s="32"/>
      <c r="D118" s="21">
        <v>167</v>
      </c>
      <c r="E118" s="21">
        <v>276</v>
      </c>
      <c r="F118" s="21">
        <v>221</v>
      </c>
      <c r="G118" s="21"/>
      <c r="H118" s="21"/>
      <c r="I118" s="21"/>
      <c r="J118" s="21"/>
      <c r="K118" s="21"/>
      <c r="L118" s="21"/>
      <c r="M118" s="21"/>
      <c r="N118" s="21"/>
      <c r="O118" s="22">
        <f>SUM(C118:N118)</f>
        <v>664</v>
      </c>
      <c r="Q118" s="41">
        <v>84</v>
      </c>
    </row>
    <row r="119" spans="1:17" x14ac:dyDescent="0.25">
      <c r="A119" s="36"/>
      <c r="B119" s="19" t="s">
        <v>1</v>
      </c>
      <c r="C119" s="17">
        <v>130</v>
      </c>
      <c r="D119" s="17">
        <v>117</v>
      </c>
      <c r="E119" s="17">
        <v>185</v>
      </c>
      <c r="F119" s="17">
        <v>153</v>
      </c>
      <c r="G119" s="17">
        <v>222</v>
      </c>
      <c r="H119" s="17">
        <v>147</v>
      </c>
      <c r="I119" s="17">
        <v>152</v>
      </c>
      <c r="J119" s="17"/>
      <c r="K119" s="17"/>
      <c r="L119" s="17"/>
      <c r="M119" s="17"/>
      <c r="N119" s="17"/>
      <c r="O119" s="3">
        <f t="shared" ref="O119:O120" si="18">SUM(C119:N119)</f>
        <v>1106</v>
      </c>
      <c r="Q119" s="42"/>
    </row>
    <row r="120" spans="1:17" x14ac:dyDescent="0.25">
      <c r="A120" s="37"/>
      <c r="B120" s="23" t="s">
        <v>3</v>
      </c>
      <c r="C120" s="24">
        <v>44</v>
      </c>
      <c r="D120" s="24">
        <v>52</v>
      </c>
      <c r="E120" s="24">
        <v>67</v>
      </c>
      <c r="F120" s="24">
        <v>74</v>
      </c>
      <c r="G120" s="24">
        <v>61</v>
      </c>
      <c r="H120" s="24">
        <v>44</v>
      </c>
      <c r="I120" s="24">
        <v>64</v>
      </c>
      <c r="J120" s="24"/>
      <c r="K120" s="24"/>
      <c r="L120" s="24"/>
      <c r="M120" s="24"/>
      <c r="N120" s="24"/>
      <c r="O120" s="25">
        <f t="shared" si="18"/>
        <v>406</v>
      </c>
      <c r="Q120" s="42"/>
    </row>
    <row r="121" spans="1:17" x14ac:dyDescent="0.25">
      <c r="A121" s="35" t="s">
        <v>68</v>
      </c>
      <c r="B121" s="20" t="s">
        <v>2</v>
      </c>
      <c r="C121" s="32"/>
      <c r="D121" s="21">
        <v>13</v>
      </c>
      <c r="E121" s="21">
        <v>81</v>
      </c>
      <c r="F121" s="21">
        <v>20</v>
      </c>
      <c r="G121" s="21"/>
      <c r="H121" s="21"/>
      <c r="I121" s="21"/>
      <c r="J121" s="21"/>
      <c r="K121" s="21"/>
      <c r="L121" s="21"/>
      <c r="M121" s="21"/>
      <c r="N121" s="21"/>
      <c r="O121" s="22">
        <f>SUM(C121:N121)</f>
        <v>114</v>
      </c>
      <c r="Q121" s="41">
        <v>19</v>
      </c>
    </row>
    <row r="122" spans="1:17" x14ac:dyDescent="0.25">
      <c r="A122" s="36"/>
      <c r="B122" s="19" t="s">
        <v>1</v>
      </c>
      <c r="C122" s="17">
        <v>122</v>
      </c>
      <c r="D122" s="17">
        <v>85</v>
      </c>
      <c r="E122" s="17">
        <v>108</v>
      </c>
      <c r="F122" s="17">
        <v>161</v>
      </c>
      <c r="G122" s="17">
        <v>253</v>
      </c>
      <c r="H122" s="17">
        <v>123</v>
      </c>
      <c r="I122" s="17">
        <v>118</v>
      </c>
      <c r="J122" s="17"/>
      <c r="K122" s="17"/>
      <c r="L122" s="17"/>
      <c r="M122" s="17"/>
      <c r="N122" s="17"/>
      <c r="O122" s="3">
        <f t="shared" ref="O122:O123" si="19">SUM(C122:N122)</f>
        <v>970</v>
      </c>
      <c r="Q122" s="42"/>
    </row>
    <row r="123" spans="1:17" x14ac:dyDescent="0.25">
      <c r="A123" s="37"/>
      <c r="B123" s="23" t="s">
        <v>3</v>
      </c>
      <c r="C123" s="24">
        <v>50</v>
      </c>
      <c r="D123" s="24">
        <v>49</v>
      </c>
      <c r="E123" s="24">
        <v>38</v>
      </c>
      <c r="F123" s="24">
        <v>54</v>
      </c>
      <c r="G123" s="24">
        <v>47</v>
      </c>
      <c r="H123" s="24">
        <v>48</v>
      </c>
      <c r="I123" s="24">
        <v>42</v>
      </c>
      <c r="J123" s="24"/>
      <c r="K123" s="24"/>
      <c r="L123" s="24"/>
      <c r="M123" s="24"/>
      <c r="N123" s="24"/>
      <c r="O123" s="25">
        <f t="shared" si="19"/>
        <v>328</v>
      </c>
      <c r="Q123" s="42"/>
    </row>
    <row r="124" spans="1:17" x14ac:dyDescent="0.25">
      <c r="A124" s="35" t="s">
        <v>70</v>
      </c>
      <c r="B124" s="20" t="s">
        <v>2</v>
      </c>
      <c r="C124" s="32"/>
      <c r="D124" s="21">
        <v>10</v>
      </c>
      <c r="E124" s="21">
        <v>59</v>
      </c>
      <c r="F124" s="21">
        <v>35</v>
      </c>
      <c r="G124" s="21"/>
      <c r="H124" s="21"/>
      <c r="I124" s="21"/>
      <c r="J124" s="21"/>
      <c r="K124" s="21"/>
      <c r="L124" s="21"/>
      <c r="M124" s="21"/>
      <c r="N124" s="21"/>
      <c r="O124" s="22">
        <f>SUM(C124:N124)</f>
        <v>104</v>
      </c>
      <c r="Q124" s="41">
        <v>5</v>
      </c>
    </row>
    <row r="125" spans="1:17" x14ac:dyDescent="0.25">
      <c r="A125" s="36"/>
      <c r="B125" s="19" t="s">
        <v>1</v>
      </c>
      <c r="C125" s="17">
        <v>11</v>
      </c>
      <c r="D125" s="17">
        <v>48</v>
      </c>
      <c r="E125" s="17">
        <v>48</v>
      </c>
      <c r="F125" s="17">
        <v>47</v>
      </c>
      <c r="G125" s="17">
        <v>61</v>
      </c>
      <c r="H125" s="17">
        <v>85</v>
      </c>
      <c r="I125" s="17">
        <v>59</v>
      </c>
      <c r="J125" s="17"/>
      <c r="K125" s="17"/>
      <c r="L125" s="17"/>
      <c r="M125" s="17"/>
      <c r="N125" s="17"/>
      <c r="O125" s="3">
        <f t="shared" ref="O125:O126" si="20">SUM(C125:N125)</f>
        <v>359</v>
      </c>
      <c r="Q125" s="42"/>
    </row>
    <row r="126" spans="1:17" x14ac:dyDescent="0.25">
      <c r="A126" s="37"/>
      <c r="B126" s="23" t="s">
        <v>3</v>
      </c>
      <c r="C126" s="24">
        <v>8</v>
      </c>
      <c r="D126" s="24">
        <v>11</v>
      </c>
      <c r="E126" s="24">
        <v>2</v>
      </c>
      <c r="F126" s="24">
        <v>5</v>
      </c>
      <c r="G126" s="24">
        <v>15</v>
      </c>
      <c r="H126" s="24">
        <v>5</v>
      </c>
      <c r="I126" s="24">
        <v>17</v>
      </c>
      <c r="J126" s="24"/>
      <c r="K126" s="24"/>
      <c r="L126" s="24"/>
      <c r="M126" s="24"/>
      <c r="N126" s="24"/>
      <c r="O126" s="25">
        <f t="shared" si="20"/>
        <v>63</v>
      </c>
      <c r="Q126" s="42"/>
    </row>
    <row r="127" spans="1:17" x14ac:dyDescent="0.25">
      <c r="A127" s="35" t="s">
        <v>71</v>
      </c>
      <c r="B127" s="20" t="s">
        <v>2</v>
      </c>
      <c r="C127" s="32"/>
      <c r="D127" s="21">
        <v>61</v>
      </c>
      <c r="E127" s="21">
        <v>113</v>
      </c>
      <c r="F127" s="21">
        <v>78</v>
      </c>
      <c r="G127" s="21"/>
      <c r="H127" s="21"/>
      <c r="I127" s="21"/>
      <c r="J127" s="21"/>
      <c r="K127" s="21"/>
      <c r="L127" s="21"/>
      <c r="M127" s="21"/>
      <c r="N127" s="21"/>
      <c r="O127" s="22">
        <f>SUM(C127:N127)</f>
        <v>252</v>
      </c>
      <c r="Q127" s="41">
        <v>17</v>
      </c>
    </row>
    <row r="128" spans="1:17" x14ac:dyDescent="0.25">
      <c r="A128" s="36"/>
      <c r="B128" s="19" t="s">
        <v>1</v>
      </c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3">
        <f t="shared" ref="O128:O129" si="21">SUM(C128:N128)</f>
        <v>0</v>
      </c>
      <c r="Q128" s="42"/>
    </row>
    <row r="129" spans="1:17" x14ac:dyDescent="0.25">
      <c r="A129" s="37"/>
      <c r="B129" s="23" t="s">
        <v>3</v>
      </c>
      <c r="C129" s="24">
        <v>14</v>
      </c>
      <c r="D129" s="24">
        <v>16</v>
      </c>
      <c r="E129" s="24">
        <v>5</v>
      </c>
      <c r="F129" s="24">
        <v>8</v>
      </c>
      <c r="G129" s="24">
        <v>3</v>
      </c>
      <c r="H129" s="24">
        <v>13</v>
      </c>
      <c r="I129" s="24">
        <v>4</v>
      </c>
      <c r="J129" s="24"/>
      <c r="K129" s="24"/>
      <c r="L129" s="24"/>
      <c r="M129" s="24"/>
      <c r="N129" s="24"/>
      <c r="O129" s="25">
        <f t="shared" si="21"/>
        <v>63</v>
      </c>
      <c r="Q129" s="42"/>
    </row>
    <row r="130" spans="1:17" x14ac:dyDescent="0.25">
      <c r="A130" s="35" t="s">
        <v>72</v>
      </c>
      <c r="B130" s="20" t="s">
        <v>2</v>
      </c>
      <c r="C130" s="32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2">
        <f>SUM(C130:N130)</f>
        <v>0</v>
      </c>
      <c r="Q130" s="41">
        <v>29</v>
      </c>
    </row>
    <row r="131" spans="1:17" x14ac:dyDescent="0.25">
      <c r="A131" s="36"/>
      <c r="B131" s="19" t="s">
        <v>1</v>
      </c>
      <c r="C131" s="17">
        <v>87</v>
      </c>
      <c r="D131" s="17">
        <v>145</v>
      </c>
      <c r="E131" s="17">
        <v>256</v>
      </c>
      <c r="F131" s="17">
        <v>678</v>
      </c>
      <c r="G131" s="17">
        <v>604</v>
      </c>
      <c r="H131" s="17">
        <v>474</v>
      </c>
      <c r="I131" s="17">
        <v>532</v>
      </c>
      <c r="J131" s="17"/>
      <c r="K131" s="17"/>
      <c r="L131" s="17"/>
      <c r="M131" s="17"/>
      <c r="N131" s="17"/>
      <c r="O131" s="3">
        <f t="shared" ref="O131:O132" si="22">SUM(C131:N131)</f>
        <v>2776</v>
      </c>
      <c r="Q131" s="42"/>
    </row>
    <row r="132" spans="1:17" x14ac:dyDescent="0.25">
      <c r="A132" s="37"/>
      <c r="B132" s="23" t="s">
        <v>3</v>
      </c>
      <c r="C132" s="24">
        <v>6</v>
      </c>
      <c r="D132" s="24">
        <v>3</v>
      </c>
      <c r="E132" s="24">
        <v>2</v>
      </c>
      <c r="F132" s="24">
        <v>1</v>
      </c>
      <c r="G132" s="24">
        <v>2</v>
      </c>
      <c r="H132" s="24">
        <v>4</v>
      </c>
      <c r="I132" s="24">
        <v>1</v>
      </c>
      <c r="J132" s="24"/>
      <c r="K132" s="24"/>
      <c r="L132" s="24"/>
      <c r="M132" s="24"/>
      <c r="N132" s="24"/>
      <c r="O132" s="25">
        <f t="shared" si="22"/>
        <v>19</v>
      </c>
      <c r="Q132" s="42"/>
    </row>
    <row r="133" spans="1:17" x14ac:dyDescent="0.25">
      <c r="A133" s="35" t="s">
        <v>73</v>
      </c>
      <c r="B133" s="20" t="s">
        <v>2</v>
      </c>
      <c r="C133" s="32"/>
      <c r="D133" s="21">
        <v>44</v>
      </c>
      <c r="E133" s="21">
        <v>71</v>
      </c>
      <c r="F133" s="21">
        <v>53</v>
      </c>
      <c r="G133" s="21"/>
      <c r="H133" s="21"/>
      <c r="I133" s="21"/>
      <c r="J133" s="21"/>
      <c r="K133" s="21"/>
      <c r="L133" s="21"/>
      <c r="M133" s="21"/>
      <c r="N133" s="21"/>
      <c r="O133" s="22">
        <f>SUM(C133:N133)</f>
        <v>168</v>
      </c>
      <c r="Q133" s="41">
        <v>52</v>
      </c>
    </row>
    <row r="134" spans="1:17" x14ac:dyDescent="0.25">
      <c r="A134" s="36"/>
      <c r="B134" s="19" t="s">
        <v>1</v>
      </c>
      <c r="C134" s="17">
        <v>42</v>
      </c>
      <c r="D134" s="17">
        <v>60</v>
      </c>
      <c r="E134" s="17">
        <v>40</v>
      </c>
      <c r="F134" s="17">
        <v>54</v>
      </c>
      <c r="G134" s="17">
        <v>100</v>
      </c>
      <c r="H134" s="17">
        <v>60</v>
      </c>
      <c r="I134" s="17">
        <v>135</v>
      </c>
      <c r="J134" s="17"/>
      <c r="K134" s="17"/>
      <c r="L134" s="17"/>
      <c r="M134" s="17"/>
      <c r="N134" s="17"/>
      <c r="O134" s="3">
        <f t="shared" ref="O134:O135" si="23">SUM(C134:N134)</f>
        <v>491</v>
      </c>
      <c r="Q134" s="42"/>
    </row>
    <row r="135" spans="1:17" x14ac:dyDescent="0.25">
      <c r="A135" s="37"/>
      <c r="B135" s="23" t="s">
        <v>3</v>
      </c>
      <c r="C135" s="24">
        <v>8</v>
      </c>
      <c r="D135" s="24">
        <v>10</v>
      </c>
      <c r="E135" s="24">
        <v>4</v>
      </c>
      <c r="F135" s="24">
        <v>4</v>
      </c>
      <c r="G135" s="24">
        <v>5</v>
      </c>
      <c r="H135" s="24">
        <v>5</v>
      </c>
      <c r="I135" s="24">
        <v>1</v>
      </c>
      <c r="J135" s="24"/>
      <c r="K135" s="24"/>
      <c r="L135" s="24"/>
      <c r="M135" s="24"/>
      <c r="N135" s="24"/>
      <c r="O135" s="25">
        <f t="shared" si="23"/>
        <v>37</v>
      </c>
      <c r="Q135" s="42"/>
    </row>
    <row r="136" spans="1:17" x14ac:dyDescent="0.25">
      <c r="A136" s="35" t="s">
        <v>74</v>
      </c>
      <c r="B136" s="20" t="s">
        <v>2</v>
      </c>
      <c r="C136" s="32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2">
        <f>SUM(C136:N136)</f>
        <v>0</v>
      </c>
      <c r="Q136" s="41">
        <v>0</v>
      </c>
    </row>
    <row r="137" spans="1:17" x14ac:dyDescent="0.25">
      <c r="A137" s="36"/>
      <c r="B137" s="19" t="s">
        <v>1</v>
      </c>
      <c r="C137" s="17">
        <v>30</v>
      </c>
      <c r="D137" s="17">
        <v>39</v>
      </c>
      <c r="E137" s="17">
        <v>57</v>
      </c>
      <c r="F137" s="17">
        <v>86</v>
      </c>
      <c r="G137" s="17">
        <v>144</v>
      </c>
      <c r="H137" s="17">
        <v>205</v>
      </c>
      <c r="I137" s="17">
        <v>274</v>
      </c>
      <c r="J137" s="17"/>
      <c r="K137" s="17"/>
      <c r="L137" s="17"/>
      <c r="M137" s="17"/>
      <c r="N137" s="17"/>
      <c r="O137" s="3">
        <f t="shared" ref="O137:O138" si="24">SUM(C137:N137)</f>
        <v>835</v>
      </c>
      <c r="Q137" s="42"/>
    </row>
    <row r="138" spans="1:17" x14ac:dyDescent="0.25">
      <c r="A138" s="37"/>
      <c r="B138" s="23" t="s">
        <v>3</v>
      </c>
      <c r="C138" s="24">
        <v>2</v>
      </c>
      <c r="D138" s="24">
        <v>5</v>
      </c>
      <c r="E138" s="24">
        <v>3</v>
      </c>
      <c r="F138" s="24">
        <v>0</v>
      </c>
      <c r="G138" s="24">
        <v>1</v>
      </c>
      <c r="H138" s="24">
        <v>4</v>
      </c>
      <c r="I138" s="24">
        <v>0</v>
      </c>
      <c r="J138" s="24"/>
      <c r="K138" s="24"/>
      <c r="L138" s="24"/>
      <c r="M138" s="24"/>
      <c r="N138" s="24"/>
      <c r="O138" s="25">
        <f t="shared" si="24"/>
        <v>15</v>
      </c>
      <c r="Q138" s="42"/>
    </row>
    <row r="139" spans="1:17" x14ac:dyDescent="0.25">
      <c r="A139" s="35" t="s">
        <v>75</v>
      </c>
      <c r="B139" s="20" t="s">
        <v>2</v>
      </c>
      <c r="C139" s="32"/>
      <c r="D139" s="21">
        <v>795</v>
      </c>
      <c r="E139" s="21">
        <v>1748</v>
      </c>
      <c r="F139" s="21">
        <v>1564</v>
      </c>
      <c r="G139" s="21"/>
      <c r="H139" s="21"/>
      <c r="I139" s="21"/>
      <c r="J139" s="21"/>
      <c r="K139" s="21"/>
      <c r="L139" s="21"/>
      <c r="M139" s="21"/>
      <c r="N139" s="21"/>
      <c r="O139" s="22">
        <f>SUM(C139:N139)</f>
        <v>4107</v>
      </c>
      <c r="Q139" s="41">
        <v>123</v>
      </c>
    </row>
    <row r="140" spans="1:17" x14ac:dyDescent="0.25">
      <c r="A140" s="36"/>
      <c r="B140" s="19" t="s">
        <v>1</v>
      </c>
      <c r="C140" s="17">
        <v>427</v>
      </c>
      <c r="D140" s="17">
        <v>276</v>
      </c>
      <c r="E140" s="17">
        <v>377</v>
      </c>
      <c r="F140" s="17">
        <v>518</v>
      </c>
      <c r="G140" s="17">
        <v>538</v>
      </c>
      <c r="H140" s="17">
        <v>551</v>
      </c>
      <c r="I140" s="17">
        <v>1012</v>
      </c>
      <c r="J140" s="17"/>
      <c r="K140" s="17"/>
      <c r="L140" s="17"/>
      <c r="M140" s="17"/>
      <c r="N140" s="17"/>
      <c r="O140" s="3">
        <f t="shared" ref="O140:O141" si="25">SUM(C140:N140)</f>
        <v>3699</v>
      </c>
      <c r="Q140" s="42"/>
    </row>
    <row r="141" spans="1:17" x14ac:dyDescent="0.25">
      <c r="A141" s="37"/>
      <c r="B141" s="23" t="s">
        <v>3</v>
      </c>
      <c r="C141" s="24">
        <v>237</v>
      </c>
      <c r="D141" s="24">
        <v>38</v>
      </c>
      <c r="E141" s="24">
        <v>45</v>
      </c>
      <c r="F141" s="24">
        <v>115</v>
      </c>
      <c r="G141" s="24">
        <v>184</v>
      </c>
      <c r="H141" s="24">
        <v>169</v>
      </c>
      <c r="I141" s="24">
        <v>532</v>
      </c>
      <c r="J141" s="24"/>
      <c r="K141" s="24"/>
      <c r="L141" s="24"/>
      <c r="M141" s="24"/>
      <c r="N141" s="24"/>
      <c r="O141" s="25">
        <f t="shared" si="25"/>
        <v>1320</v>
      </c>
      <c r="Q141" s="42"/>
    </row>
    <row r="142" spans="1:17" x14ac:dyDescent="0.25">
      <c r="A142" s="35" t="s">
        <v>78</v>
      </c>
      <c r="B142" s="20" t="s">
        <v>2</v>
      </c>
      <c r="C142" s="32"/>
      <c r="D142" s="21">
        <v>30</v>
      </c>
      <c r="E142" s="21">
        <v>74</v>
      </c>
      <c r="F142" s="21">
        <v>51</v>
      </c>
      <c r="G142" s="21"/>
      <c r="H142" s="21"/>
      <c r="I142" s="21"/>
      <c r="J142" s="21"/>
      <c r="K142" s="21"/>
      <c r="L142" s="21"/>
      <c r="M142" s="21"/>
      <c r="N142" s="21"/>
      <c r="O142" s="22">
        <f>SUM(C142:N142)</f>
        <v>155</v>
      </c>
      <c r="Q142" s="41">
        <v>17</v>
      </c>
    </row>
    <row r="143" spans="1:17" x14ac:dyDescent="0.25">
      <c r="A143" s="36"/>
      <c r="B143" s="19" t="s">
        <v>1</v>
      </c>
      <c r="C143" s="17">
        <v>80</v>
      </c>
      <c r="D143" s="17">
        <v>34</v>
      </c>
      <c r="E143" s="17">
        <v>98</v>
      </c>
      <c r="F143" s="17">
        <v>144</v>
      </c>
      <c r="G143" s="17">
        <v>170</v>
      </c>
      <c r="H143" s="17">
        <v>189</v>
      </c>
      <c r="I143" s="17">
        <v>121</v>
      </c>
      <c r="J143" s="17"/>
      <c r="K143" s="17"/>
      <c r="L143" s="17"/>
      <c r="M143" s="17"/>
      <c r="N143" s="17"/>
      <c r="O143" s="3">
        <f t="shared" ref="O143:O144" si="26">SUM(C143:N143)</f>
        <v>836</v>
      </c>
      <c r="Q143" s="42"/>
    </row>
    <row r="144" spans="1:17" x14ac:dyDescent="0.25">
      <c r="A144" s="37"/>
      <c r="B144" s="23" t="s">
        <v>3</v>
      </c>
      <c r="C144" s="24">
        <v>9</v>
      </c>
      <c r="D144" s="24">
        <v>3</v>
      </c>
      <c r="E144" s="24">
        <v>0</v>
      </c>
      <c r="F144" s="24">
        <v>0</v>
      </c>
      <c r="G144" s="24">
        <v>2</v>
      </c>
      <c r="H144" s="24">
        <v>1</v>
      </c>
      <c r="I144" s="24">
        <v>2</v>
      </c>
      <c r="J144" s="24"/>
      <c r="K144" s="24"/>
      <c r="L144" s="24"/>
      <c r="M144" s="24"/>
      <c r="N144" s="24"/>
      <c r="O144" s="25">
        <f t="shared" si="26"/>
        <v>17</v>
      </c>
      <c r="Q144" s="42"/>
    </row>
    <row r="145" spans="1:17" x14ac:dyDescent="0.25">
      <c r="A145" s="35" t="s">
        <v>79</v>
      </c>
      <c r="B145" s="20" t="s">
        <v>2</v>
      </c>
      <c r="C145" s="32"/>
      <c r="D145" s="21">
        <v>57</v>
      </c>
      <c r="E145" s="21">
        <v>78</v>
      </c>
      <c r="F145" s="21">
        <v>41</v>
      </c>
      <c r="G145" s="21"/>
      <c r="H145" s="21"/>
      <c r="I145" s="21"/>
      <c r="J145" s="21"/>
      <c r="K145" s="21"/>
      <c r="L145" s="21"/>
      <c r="M145" s="21"/>
      <c r="N145" s="21"/>
      <c r="O145" s="22">
        <f>SUM(C145:N145)</f>
        <v>176</v>
      </c>
      <c r="Q145" s="41">
        <v>18</v>
      </c>
    </row>
    <row r="146" spans="1:17" x14ac:dyDescent="0.25">
      <c r="A146" s="36"/>
      <c r="B146" s="19" t="s">
        <v>1</v>
      </c>
      <c r="C146" s="17">
        <v>28</v>
      </c>
      <c r="D146" s="17">
        <v>5</v>
      </c>
      <c r="E146" s="17">
        <v>30</v>
      </c>
      <c r="F146" s="17">
        <v>24</v>
      </c>
      <c r="G146" s="17">
        <v>214</v>
      </c>
      <c r="H146" s="17">
        <v>98</v>
      </c>
      <c r="I146" s="17">
        <v>82</v>
      </c>
      <c r="J146" s="17"/>
      <c r="K146" s="17"/>
      <c r="L146" s="17"/>
      <c r="M146" s="17"/>
      <c r="N146" s="17"/>
      <c r="O146" s="3">
        <f t="shared" ref="O146:O147" si="27">SUM(C146:N146)</f>
        <v>481</v>
      </c>
      <c r="Q146" s="42"/>
    </row>
    <row r="147" spans="1:17" x14ac:dyDescent="0.25">
      <c r="A147" s="37"/>
      <c r="B147" s="23" t="s">
        <v>3</v>
      </c>
      <c r="C147" s="24">
        <v>30</v>
      </c>
      <c r="D147" s="24">
        <v>21</v>
      </c>
      <c r="E147" s="24">
        <v>3</v>
      </c>
      <c r="F147" s="24">
        <v>12</v>
      </c>
      <c r="G147" s="24">
        <v>8</v>
      </c>
      <c r="H147" s="24">
        <v>7</v>
      </c>
      <c r="I147" s="24">
        <v>21</v>
      </c>
      <c r="J147" s="24"/>
      <c r="K147" s="24"/>
      <c r="L147" s="24"/>
      <c r="M147" s="24"/>
      <c r="N147" s="24"/>
      <c r="O147" s="25">
        <f t="shared" si="27"/>
        <v>102</v>
      </c>
      <c r="Q147" s="42"/>
    </row>
    <row r="148" spans="1:17" x14ac:dyDescent="0.25">
      <c r="A148" s="35" t="s">
        <v>80</v>
      </c>
      <c r="B148" s="20" t="s">
        <v>2</v>
      </c>
      <c r="C148" s="32"/>
      <c r="D148" s="21">
        <v>57</v>
      </c>
      <c r="E148" s="21">
        <v>124</v>
      </c>
      <c r="F148" s="21">
        <v>62</v>
      </c>
      <c r="G148" s="21"/>
      <c r="H148" s="21"/>
      <c r="I148" s="21"/>
      <c r="J148" s="21"/>
      <c r="K148" s="21"/>
      <c r="L148" s="21"/>
      <c r="M148" s="21"/>
      <c r="N148" s="21"/>
      <c r="O148" s="22">
        <f>SUM(C148:N148)</f>
        <v>243</v>
      </c>
      <c r="Q148" s="41">
        <v>14</v>
      </c>
    </row>
    <row r="149" spans="1:17" x14ac:dyDescent="0.25">
      <c r="A149" s="36"/>
      <c r="B149" s="19" t="s">
        <v>1</v>
      </c>
      <c r="C149" s="17">
        <v>16</v>
      </c>
      <c r="D149" s="17">
        <v>25</v>
      </c>
      <c r="E149" s="17">
        <v>35</v>
      </c>
      <c r="F149" s="17">
        <v>208</v>
      </c>
      <c r="G149" s="17">
        <v>66</v>
      </c>
      <c r="H149" s="17">
        <v>53</v>
      </c>
      <c r="I149" s="17">
        <v>183</v>
      </c>
      <c r="J149" s="17"/>
      <c r="K149" s="17"/>
      <c r="L149" s="17"/>
      <c r="M149" s="17"/>
      <c r="N149" s="17"/>
      <c r="O149" s="3">
        <f t="shared" ref="O149:O150" si="28">SUM(C149:N149)</f>
        <v>586</v>
      </c>
      <c r="Q149" s="42"/>
    </row>
    <row r="150" spans="1:17" x14ac:dyDescent="0.25">
      <c r="A150" s="37"/>
      <c r="B150" s="23" t="s">
        <v>3</v>
      </c>
      <c r="C150" s="24">
        <v>5</v>
      </c>
      <c r="D150" s="24">
        <v>5</v>
      </c>
      <c r="E150" s="24">
        <v>0</v>
      </c>
      <c r="F150" s="24">
        <v>5</v>
      </c>
      <c r="G150" s="24">
        <v>0</v>
      </c>
      <c r="H150" s="24">
        <v>4</v>
      </c>
      <c r="I150" s="24">
        <v>4</v>
      </c>
      <c r="J150" s="24"/>
      <c r="K150" s="24"/>
      <c r="L150" s="24"/>
      <c r="M150" s="24"/>
      <c r="N150" s="24"/>
      <c r="O150" s="25">
        <f t="shared" si="28"/>
        <v>23</v>
      </c>
      <c r="Q150" s="42"/>
    </row>
    <row r="151" spans="1:17" x14ac:dyDescent="0.25">
      <c r="A151" s="35" t="s">
        <v>89</v>
      </c>
      <c r="B151" s="20" t="s">
        <v>2</v>
      </c>
      <c r="C151" s="32"/>
      <c r="D151" s="21">
        <v>25</v>
      </c>
      <c r="E151" s="21">
        <v>51</v>
      </c>
      <c r="F151" s="21">
        <v>36</v>
      </c>
      <c r="G151" s="21"/>
      <c r="H151" s="21"/>
      <c r="I151" s="21"/>
      <c r="J151" s="21"/>
      <c r="K151" s="21"/>
      <c r="L151" s="21"/>
      <c r="M151" s="21"/>
      <c r="N151" s="21"/>
      <c r="O151" s="3">
        <f>SUM(C151:N151)</f>
        <v>112</v>
      </c>
      <c r="Q151" s="41">
        <v>25</v>
      </c>
    </row>
    <row r="152" spans="1:17" x14ac:dyDescent="0.25">
      <c r="A152" s="36"/>
      <c r="B152" s="19" t="s">
        <v>1</v>
      </c>
      <c r="C152" s="17">
        <v>76</v>
      </c>
      <c r="D152" s="17">
        <v>49</v>
      </c>
      <c r="E152" s="17">
        <v>83</v>
      </c>
      <c r="F152" s="17">
        <v>149</v>
      </c>
      <c r="G152" s="17">
        <v>114</v>
      </c>
      <c r="H152" s="17">
        <v>116</v>
      </c>
      <c r="I152" s="17">
        <v>131</v>
      </c>
      <c r="J152" s="17"/>
      <c r="K152" s="17"/>
      <c r="L152" s="17"/>
      <c r="M152" s="17"/>
      <c r="N152" s="17"/>
      <c r="O152" s="3">
        <f t="shared" ref="O152:O153" si="29">SUM(C152:N152)</f>
        <v>718</v>
      </c>
      <c r="Q152" s="42"/>
    </row>
    <row r="153" spans="1:17" x14ac:dyDescent="0.25">
      <c r="A153" s="37"/>
      <c r="B153" s="23" t="s">
        <v>3</v>
      </c>
      <c r="C153" s="24">
        <v>13</v>
      </c>
      <c r="D153" s="24">
        <v>23</v>
      </c>
      <c r="E153" s="24">
        <v>11</v>
      </c>
      <c r="F153" s="24">
        <v>5</v>
      </c>
      <c r="G153" s="24">
        <v>5</v>
      </c>
      <c r="H153" s="24">
        <v>8</v>
      </c>
      <c r="I153" s="24">
        <v>4</v>
      </c>
      <c r="J153" s="24"/>
      <c r="K153" s="24"/>
      <c r="L153" s="24"/>
      <c r="M153" s="24"/>
      <c r="N153" s="24"/>
      <c r="O153" s="3">
        <f t="shared" si="29"/>
        <v>69</v>
      </c>
      <c r="Q153" s="42"/>
    </row>
    <row r="154" spans="1:17" x14ac:dyDescent="0.25">
      <c r="A154" s="35" t="s">
        <v>81</v>
      </c>
      <c r="B154" s="20" t="s">
        <v>2</v>
      </c>
      <c r="C154" s="32"/>
      <c r="D154" s="21">
        <v>47</v>
      </c>
      <c r="E154" s="21">
        <v>100</v>
      </c>
      <c r="F154" s="21">
        <v>52</v>
      </c>
      <c r="G154" s="21"/>
      <c r="H154" s="21"/>
      <c r="I154" s="21"/>
      <c r="J154" s="21"/>
      <c r="K154" s="21"/>
      <c r="L154" s="21"/>
      <c r="M154" s="21"/>
      <c r="N154" s="21"/>
      <c r="O154" s="22">
        <f>SUM(C154:N154)</f>
        <v>199</v>
      </c>
      <c r="Q154" s="41">
        <v>13</v>
      </c>
    </row>
    <row r="155" spans="1:17" x14ac:dyDescent="0.25">
      <c r="A155" s="36"/>
      <c r="B155" s="19" t="s">
        <v>1</v>
      </c>
      <c r="C155" s="17">
        <v>44</v>
      </c>
      <c r="D155" s="17">
        <v>83</v>
      </c>
      <c r="E155" s="17">
        <v>97</v>
      </c>
      <c r="F155" s="17">
        <v>164</v>
      </c>
      <c r="G155" s="17">
        <v>204</v>
      </c>
      <c r="H155" s="17">
        <v>193</v>
      </c>
      <c r="I155" s="17">
        <v>75</v>
      </c>
      <c r="J155" s="17"/>
      <c r="K155" s="17"/>
      <c r="L155" s="17"/>
      <c r="M155" s="17"/>
      <c r="N155" s="17"/>
      <c r="O155" s="3">
        <f t="shared" ref="O155:O156" si="30">SUM(C155:N155)</f>
        <v>860</v>
      </c>
      <c r="Q155" s="42"/>
    </row>
    <row r="156" spans="1:17" x14ac:dyDescent="0.25">
      <c r="A156" s="37"/>
      <c r="B156" s="23" t="s">
        <v>3</v>
      </c>
      <c r="C156" s="24">
        <v>28</v>
      </c>
      <c r="D156" s="24">
        <v>25</v>
      </c>
      <c r="E156" s="24">
        <v>30</v>
      </c>
      <c r="F156" s="24">
        <v>44</v>
      </c>
      <c r="G156" s="24">
        <v>24</v>
      </c>
      <c r="H156" s="24">
        <v>19</v>
      </c>
      <c r="I156" s="24">
        <v>15</v>
      </c>
      <c r="J156" s="24"/>
      <c r="K156" s="24"/>
      <c r="L156" s="24"/>
      <c r="M156" s="24"/>
      <c r="N156" s="24"/>
      <c r="O156" s="25">
        <f t="shared" si="30"/>
        <v>185</v>
      </c>
      <c r="Q156" s="42"/>
    </row>
    <row r="157" spans="1:17" x14ac:dyDescent="0.25">
      <c r="A157" s="35" t="s">
        <v>82</v>
      </c>
      <c r="B157" s="20" t="s">
        <v>2</v>
      </c>
      <c r="C157" s="32"/>
      <c r="D157" s="21">
        <v>94</v>
      </c>
      <c r="E157" s="21">
        <v>173</v>
      </c>
      <c r="F157" s="21">
        <v>92</v>
      </c>
      <c r="G157" s="21"/>
      <c r="H157" s="21"/>
      <c r="I157" s="21"/>
      <c r="J157" s="21"/>
      <c r="K157" s="21"/>
      <c r="L157" s="21"/>
      <c r="M157" s="21"/>
      <c r="N157" s="21"/>
      <c r="O157" s="22">
        <f>SUM(C157:N157)</f>
        <v>359</v>
      </c>
      <c r="Q157" s="41">
        <v>51</v>
      </c>
    </row>
    <row r="158" spans="1:17" x14ac:dyDescent="0.25">
      <c r="A158" s="36"/>
      <c r="B158" s="19" t="s">
        <v>1</v>
      </c>
      <c r="C158" s="17">
        <v>246</v>
      </c>
      <c r="D158" s="17">
        <v>231</v>
      </c>
      <c r="E158" s="17">
        <v>238</v>
      </c>
      <c r="F158" s="17">
        <v>369</v>
      </c>
      <c r="G158" s="17">
        <v>399</v>
      </c>
      <c r="H158" s="17">
        <v>214</v>
      </c>
      <c r="I158" s="17">
        <v>175</v>
      </c>
      <c r="J158" s="17"/>
      <c r="K158" s="17"/>
      <c r="L158" s="17"/>
      <c r="M158" s="17"/>
      <c r="N158" s="17"/>
      <c r="O158" s="3">
        <f t="shared" ref="O158:O159" si="31">SUM(C158:N158)</f>
        <v>1872</v>
      </c>
      <c r="Q158" s="42"/>
    </row>
    <row r="159" spans="1:17" x14ac:dyDescent="0.25">
      <c r="A159" s="37"/>
      <c r="B159" s="23" t="s">
        <v>3</v>
      </c>
      <c r="C159" s="24">
        <v>27</v>
      </c>
      <c r="D159" s="24">
        <v>26</v>
      </c>
      <c r="E159" s="24">
        <v>78</v>
      </c>
      <c r="F159" s="24">
        <v>111</v>
      </c>
      <c r="G159" s="24">
        <v>44</v>
      </c>
      <c r="H159" s="24">
        <v>45</v>
      </c>
      <c r="I159" s="24">
        <v>30</v>
      </c>
      <c r="J159" s="24"/>
      <c r="K159" s="24"/>
      <c r="L159" s="24"/>
      <c r="M159" s="24"/>
      <c r="N159" s="24"/>
      <c r="O159" s="25">
        <f t="shared" si="31"/>
        <v>361</v>
      </c>
      <c r="Q159" s="42"/>
    </row>
    <row r="160" spans="1:17" x14ac:dyDescent="0.25">
      <c r="A160" s="35" t="s">
        <v>83</v>
      </c>
      <c r="B160" s="20" t="s">
        <v>2</v>
      </c>
      <c r="C160" s="32"/>
      <c r="D160" s="21">
        <v>110</v>
      </c>
      <c r="E160" s="21">
        <v>97</v>
      </c>
      <c r="F160" s="21">
        <v>95</v>
      </c>
      <c r="G160" s="21"/>
      <c r="H160" s="21"/>
      <c r="I160" s="21"/>
      <c r="J160" s="21"/>
      <c r="K160" s="21"/>
      <c r="L160" s="21"/>
      <c r="M160" s="21"/>
      <c r="N160" s="21"/>
      <c r="O160" s="22">
        <f>SUM(C160:N160)</f>
        <v>302</v>
      </c>
      <c r="Q160" s="41">
        <v>185</v>
      </c>
    </row>
    <row r="161" spans="1:17" x14ac:dyDescent="0.25">
      <c r="A161" s="36"/>
      <c r="B161" s="19" t="s">
        <v>1</v>
      </c>
      <c r="C161" s="17">
        <v>80</v>
      </c>
      <c r="D161" s="17">
        <v>71</v>
      </c>
      <c r="E161" s="17">
        <v>119</v>
      </c>
      <c r="F161" s="17">
        <v>115</v>
      </c>
      <c r="G161" s="17">
        <v>163</v>
      </c>
      <c r="H161" s="17">
        <v>130</v>
      </c>
      <c r="I161" s="17">
        <v>178</v>
      </c>
      <c r="J161" s="17"/>
      <c r="K161" s="17"/>
      <c r="L161" s="17"/>
      <c r="M161" s="17"/>
      <c r="N161" s="17"/>
      <c r="O161" s="3">
        <f t="shared" ref="O161:O162" si="32">SUM(C161:N161)</f>
        <v>856</v>
      </c>
      <c r="Q161" s="42"/>
    </row>
    <row r="162" spans="1:17" x14ac:dyDescent="0.25">
      <c r="A162" s="37"/>
      <c r="B162" s="23" t="s">
        <v>3</v>
      </c>
      <c r="C162" s="24">
        <v>19</v>
      </c>
      <c r="D162" s="24">
        <v>12</v>
      </c>
      <c r="E162" s="24">
        <v>7</v>
      </c>
      <c r="F162" s="24">
        <v>12</v>
      </c>
      <c r="G162" s="24">
        <v>19</v>
      </c>
      <c r="H162" s="24">
        <v>2</v>
      </c>
      <c r="I162" s="24">
        <v>14</v>
      </c>
      <c r="J162" s="24"/>
      <c r="K162" s="24"/>
      <c r="L162" s="24"/>
      <c r="M162" s="24"/>
      <c r="N162" s="24"/>
      <c r="O162" s="25">
        <f t="shared" si="32"/>
        <v>85</v>
      </c>
      <c r="Q162" s="42"/>
    </row>
    <row r="163" spans="1:17" x14ac:dyDescent="0.25">
      <c r="A163" s="35" t="s">
        <v>84</v>
      </c>
      <c r="B163" s="20" t="s">
        <v>2</v>
      </c>
      <c r="C163" s="32"/>
      <c r="D163" s="21">
        <v>10</v>
      </c>
      <c r="E163" s="21">
        <v>34</v>
      </c>
      <c r="F163" s="21">
        <v>25</v>
      </c>
      <c r="G163" s="21"/>
      <c r="H163" s="21"/>
      <c r="I163" s="21"/>
      <c r="J163" s="21"/>
      <c r="K163" s="21"/>
      <c r="L163" s="21"/>
      <c r="M163" s="21"/>
      <c r="N163" s="21"/>
      <c r="O163" s="22">
        <f>SUM(C163:N163)</f>
        <v>69</v>
      </c>
      <c r="Q163" s="41">
        <v>21</v>
      </c>
    </row>
    <row r="164" spans="1:17" x14ac:dyDescent="0.25">
      <c r="A164" s="36"/>
      <c r="B164" s="19" t="s">
        <v>1</v>
      </c>
      <c r="C164" s="17">
        <v>80</v>
      </c>
      <c r="D164" s="17">
        <v>36</v>
      </c>
      <c r="E164" s="17">
        <v>68</v>
      </c>
      <c r="F164" s="17">
        <v>137</v>
      </c>
      <c r="G164" s="17">
        <v>240</v>
      </c>
      <c r="H164" s="17">
        <v>99</v>
      </c>
      <c r="I164" s="17">
        <v>145</v>
      </c>
      <c r="J164" s="17"/>
      <c r="K164" s="17"/>
      <c r="L164" s="17"/>
      <c r="M164" s="17"/>
      <c r="N164" s="17"/>
      <c r="O164" s="3">
        <f t="shared" ref="O164:O165" si="33">SUM(C164:N164)</f>
        <v>805</v>
      </c>
      <c r="Q164" s="42"/>
    </row>
    <row r="165" spans="1:17" x14ac:dyDescent="0.25">
      <c r="A165" s="37"/>
      <c r="B165" s="23" t="s">
        <v>3</v>
      </c>
      <c r="C165" s="24">
        <v>119</v>
      </c>
      <c r="D165" s="24">
        <v>37</v>
      </c>
      <c r="E165" s="24">
        <v>16</v>
      </c>
      <c r="F165" s="24">
        <v>18</v>
      </c>
      <c r="G165" s="24">
        <v>26</v>
      </c>
      <c r="H165" s="24">
        <v>22</v>
      </c>
      <c r="I165" s="24">
        <v>22</v>
      </c>
      <c r="J165" s="24"/>
      <c r="K165" s="24"/>
      <c r="L165" s="24"/>
      <c r="M165" s="24"/>
      <c r="N165" s="24"/>
      <c r="O165" s="25">
        <f t="shared" si="33"/>
        <v>260</v>
      </c>
      <c r="Q165" s="42"/>
    </row>
    <row r="166" spans="1:17" x14ac:dyDescent="0.25">
      <c r="A166" s="35" t="s">
        <v>85</v>
      </c>
      <c r="B166" s="20" t="s">
        <v>2</v>
      </c>
      <c r="C166" s="32"/>
      <c r="D166" s="21">
        <v>47</v>
      </c>
      <c r="E166" s="21">
        <v>73</v>
      </c>
      <c r="F166" s="21">
        <v>36</v>
      </c>
      <c r="G166" s="21"/>
      <c r="H166" s="21"/>
      <c r="I166" s="21"/>
      <c r="J166" s="21"/>
      <c r="K166" s="21"/>
      <c r="L166" s="21"/>
      <c r="M166" s="21"/>
      <c r="N166" s="21"/>
      <c r="O166" s="22">
        <f>SUM(C166:N166)</f>
        <v>156</v>
      </c>
      <c r="Q166" s="41">
        <v>14</v>
      </c>
    </row>
    <row r="167" spans="1:17" x14ac:dyDescent="0.25">
      <c r="A167" s="36"/>
      <c r="B167" s="19" t="s">
        <v>1</v>
      </c>
      <c r="C167" s="17">
        <v>55</v>
      </c>
      <c r="D167" s="17">
        <v>119</v>
      </c>
      <c r="E167" s="17">
        <v>134</v>
      </c>
      <c r="F167" s="17">
        <v>146</v>
      </c>
      <c r="G167" s="17">
        <v>301</v>
      </c>
      <c r="H167" s="17">
        <v>327</v>
      </c>
      <c r="I167" s="17">
        <v>317</v>
      </c>
      <c r="J167" s="17"/>
      <c r="K167" s="17"/>
      <c r="L167" s="17"/>
      <c r="M167" s="17"/>
      <c r="N167" s="17"/>
      <c r="O167" s="3">
        <f t="shared" ref="O167:O168" si="34">SUM(C167:N167)</f>
        <v>1399</v>
      </c>
      <c r="Q167" s="42"/>
    </row>
    <row r="168" spans="1:17" x14ac:dyDescent="0.25">
      <c r="A168" s="37"/>
      <c r="B168" s="23" t="s">
        <v>3</v>
      </c>
      <c r="C168" s="24">
        <v>1</v>
      </c>
      <c r="D168" s="24">
        <v>1</v>
      </c>
      <c r="E168" s="24">
        <v>2</v>
      </c>
      <c r="F168" s="24">
        <v>2</v>
      </c>
      <c r="G168" s="24">
        <v>7</v>
      </c>
      <c r="H168" s="24">
        <v>0</v>
      </c>
      <c r="I168" s="24">
        <v>0</v>
      </c>
      <c r="J168" s="24"/>
      <c r="K168" s="24"/>
      <c r="L168" s="24"/>
      <c r="M168" s="24"/>
      <c r="N168" s="24"/>
      <c r="O168" s="25">
        <f t="shared" si="34"/>
        <v>13</v>
      </c>
      <c r="Q168" s="42"/>
    </row>
    <row r="169" spans="1:17" x14ac:dyDescent="0.25">
      <c r="A169" s="35" t="s">
        <v>86</v>
      </c>
      <c r="B169" s="20" t="s">
        <v>2</v>
      </c>
      <c r="C169" s="32"/>
      <c r="D169" s="21">
        <v>32</v>
      </c>
      <c r="E169" s="21">
        <v>58</v>
      </c>
      <c r="F169" s="21">
        <v>25</v>
      </c>
      <c r="G169" s="21"/>
      <c r="H169" s="21"/>
      <c r="I169" s="21"/>
      <c r="J169" s="21"/>
      <c r="K169" s="21"/>
      <c r="L169" s="21"/>
      <c r="M169" s="21"/>
      <c r="N169" s="21"/>
      <c r="O169" s="22">
        <f>SUM(C169:N169)</f>
        <v>115</v>
      </c>
      <c r="Q169" s="41">
        <v>35</v>
      </c>
    </row>
    <row r="170" spans="1:17" x14ac:dyDescent="0.25">
      <c r="A170" s="36"/>
      <c r="B170" s="19" t="s">
        <v>1</v>
      </c>
      <c r="C170" s="17">
        <v>50</v>
      </c>
      <c r="D170" s="17">
        <v>67</v>
      </c>
      <c r="E170" s="17">
        <v>73</v>
      </c>
      <c r="F170" s="17">
        <v>56</v>
      </c>
      <c r="G170" s="17">
        <v>76</v>
      </c>
      <c r="H170" s="17">
        <v>43</v>
      </c>
      <c r="I170" s="17">
        <v>54</v>
      </c>
      <c r="J170" s="17"/>
      <c r="K170" s="17"/>
      <c r="L170" s="17"/>
      <c r="M170" s="17"/>
      <c r="N170" s="17"/>
      <c r="O170" s="3">
        <f t="shared" ref="O170:O171" si="35">SUM(C170:N170)</f>
        <v>419</v>
      </c>
      <c r="Q170" s="42"/>
    </row>
    <row r="171" spans="1:17" x14ac:dyDescent="0.25">
      <c r="A171" s="37"/>
      <c r="B171" s="23" t="s">
        <v>3</v>
      </c>
      <c r="C171" s="24">
        <v>6</v>
      </c>
      <c r="D171" s="24">
        <v>5</v>
      </c>
      <c r="E171" s="24">
        <v>2</v>
      </c>
      <c r="F171" s="24">
        <v>4</v>
      </c>
      <c r="G171" s="24">
        <v>5</v>
      </c>
      <c r="H171" s="24">
        <v>6</v>
      </c>
      <c r="I171" s="24">
        <v>2</v>
      </c>
      <c r="J171" s="24"/>
      <c r="K171" s="24"/>
      <c r="L171" s="24"/>
      <c r="M171" s="24"/>
      <c r="N171" s="24"/>
      <c r="O171" s="25">
        <f t="shared" si="35"/>
        <v>30</v>
      </c>
      <c r="Q171" s="42"/>
    </row>
    <row r="172" spans="1:17" x14ac:dyDescent="0.25">
      <c r="A172" s="35" t="s">
        <v>87</v>
      </c>
      <c r="B172" s="20" t="s">
        <v>2</v>
      </c>
      <c r="C172" s="32"/>
      <c r="D172" s="21">
        <v>27</v>
      </c>
      <c r="E172" s="21">
        <v>36</v>
      </c>
      <c r="F172" s="21">
        <v>26</v>
      </c>
      <c r="G172" s="21"/>
      <c r="H172" s="21"/>
      <c r="I172" s="21"/>
      <c r="J172" s="21"/>
      <c r="K172" s="21"/>
      <c r="L172" s="21"/>
      <c r="M172" s="21"/>
      <c r="N172" s="21"/>
      <c r="O172" s="22">
        <f>SUM(C172:N172)</f>
        <v>89</v>
      </c>
      <c r="Q172" s="41">
        <v>17</v>
      </c>
    </row>
    <row r="173" spans="1:17" x14ac:dyDescent="0.25">
      <c r="A173" s="36"/>
      <c r="B173" s="19" t="s">
        <v>1</v>
      </c>
      <c r="C173" s="17">
        <v>15</v>
      </c>
      <c r="D173" s="17">
        <v>37</v>
      </c>
      <c r="E173" s="17">
        <v>35</v>
      </c>
      <c r="F173" s="17">
        <v>52</v>
      </c>
      <c r="G173" s="17">
        <v>123</v>
      </c>
      <c r="H173" s="17">
        <v>40</v>
      </c>
      <c r="I173" s="17">
        <v>93</v>
      </c>
      <c r="J173" s="17"/>
      <c r="K173" s="17"/>
      <c r="L173" s="17"/>
      <c r="M173" s="17"/>
      <c r="N173" s="17"/>
      <c r="O173" s="3">
        <f t="shared" ref="O173:O174" si="36">SUM(C173:N173)</f>
        <v>395</v>
      </c>
      <c r="Q173" s="42"/>
    </row>
    <row r="174" spans="1:17" x14ac:dyDescent="0.25">
      <c r="A174" s="37"/>
      <c r="B174" s="23" t="s">
        <v>3</v>
      </c>
      <c r="C174" s="24">
        <v>14</v>
      </c>
      <c r="D174" s="24">
        <v>7</v>
      </c>
      <c r="E174" s="24">
        <v>6</v>
      </c>
      <c r="F174" s="24">
        <v>8</v>
      </c>
      <c r="G174" s="24">
        <v>2</v>
      </c>
      <c r="H174" s="24">
        <v>1</v>
      </c>
      <c r="I174" s="24">
        <v>5</v>
      </c>
      <c r="J174" s="24"/>
      <c r="K174" s="24"/>
      <c r="L174" s="24"/>
      <c r="M174" s="24"/>
      <c r="N174" s="24"/>
      <c r="O174" s="25">
        <f t="shared" si="36"/>
        <v>43</v>
      </c>
      <c r="Q174" s="42"/>
    </row>
    <row r="175" spans="1:17" x14ac:dyDescent="0.25">
      <c r="A175" s="35" t="s">
        <v>88</v>
      </c>
      <c r="B175" s="20" t="s">
        <v>2</v>
      </c>
      <c r="C175" s="32"/>
      <c r="D175" s="21">
        <v>68</v>
      </c>
      <c r="E175" s="21">
        <v>115</v>
      </c>
      <c r="F175" s="21">
        <v>79</v>
      </c>
      <c r="G175" s="21"/>
      <c r="H175" s="21"/>
      <c r="I175" s="21"/>
      <c r="J175" s="21"/>
      <c r="K175" s="21"/>
      <c r="L175" s="21"/>
      <c r="M175" s="21"/>
      <c r="N175" s="21"/>
      <c r="O175" s="22">
        <f>SUM(C175:N175)</f>
        <v>262</v>
      </c>
      <c r="Q175" s="41">
        <v>79</v>
      </c>
    </row>
    <row r="176" spans="1:17" x14ac:dyDescent="0.25">
      <c r="A176" s="36"/>
      <c r="B176" s="19" t="s">
        <v>1</v>
      </c>
      <c r="C176" s="17">
        <v>221</v>
      </c>
      <c r="D176" s="17">
        <v>142</v>
      </c>
      <c r="E176" s="17">
        <v>177</v>
      </c>
      <c r="F176" s="17">
        <v>196</v>
      </c>
      <c r="G176" s="17">
        <v>253</v>
      </c>
      <c r="H176" s="17">
        <v>219</v>
      </c>
      <c r="I176" s="17">
        <v>329</v>
      </c>
      <c r="J176" s="17"/>
      <c r="K176" s="17"/>
      <c r="L176" s="17"/>
      <c r="M176" s="17"/>
      <c r="N176" s="17"/>
      <c r="O176" s="3">
        <f t="shared" ref="O176:O177" si="37">SUM(C176:N176)</f>
        <v>1537</v>
      </c>
      <c r="Q176" s="42"/>
    </row>
    <row r="177" spans="1:17" x14ac:dyDescent="0.25">
      <c r="A177" s="37"/>
      <c r="B177" s="23" t="s">
        <v>3</v>
      </c>
      <c r="C177" s="24">
        <v>97</v>
      </c>
      <c r="D177" s="24">
        <v>74</v>
      </c>
      <c r="E177" s="24">
        <v>124</v>
      </c>
      <c r="F177" s="24">
        <v>101</v>
      </c>
      <c r="G177" s="24">
        <v>109</v>
      </c>
      <c r="H177" s="24">
        <v>86</v>
      </c>
      <c r="I177" s="24">
        <v>80</v>
      </c>
      <c r="J177" s="24"/>
      <c r="K177" s="24"/>
      <c r="L177" s="24"/>
      <c r="M177" s="24"/>
      <c r="N177" s="24"/>
      <c r="O177" s="25">
        <f t="shared" si="37"/>
        <v>671</v>
      </c>
      <c r="Q177" s="42"/>
    </row>
    <row r="178" spans="1:17" x14ac:dyDescent="0.25">
      <c r="A178" s="35" t="s">
        <v>90</v>
      </c>
      <c r="B178" s="20" t="s">
        <v>2</v>
      </c>
      <c r="C178" s="32"/>
      <c r="D178" s="21">
        <v>55</v>
      </c>
      <c r="E178" s="21">
        <v>70</v>
      </c>
      <c r="F178" s="21">
        <v>60</v>
      </c>
      <c r="G178" s="21"/>
      <c r="H178" s="21"/>
      <c r="I178" s="21"/>
      <c r="J178" s="21"/>
      <c r="K178" s="21"/>
      <c r="L178" s="21"/>
      <c r="M178" s="21"/>
      <c r="N178" s="21"/>
      <c r="O178" s="22">
        <f>SUM(C178:N178)</f>
        <v>185</v>
      </c>
      <c r="Q178" s="41">
        <v>673</v>
      </c>
    </row>
    <row r="179" spans="1:17" x14ac:dyDescent="0.25">
      <c r="A179" s="36"/>
      <c r="B179" s="19" t="s">
        <v>1</v>
      </c>
      <c r="C179" s="17">
        <v>48</v>
      </c>
      <c r="D179" s="17">
        <v>47</v>
      </c>
      <c r="E179" s="17">
        <v>40</v>
      </c>
      <c r="F179" s="17">
        <v>43</v>
      </c>
      <c r="G179" s="17">
        <v>85</v>
      </c>
      <c r="H179" s="17">
        <v>45</v>
      </c>
      <c r="I179" s="17">
        <v>110</v>
      </c>
      <c r="J179" s="17"/>
      <c r="K179" s="17"/>
      <c r="L179" s="17"/>
      <c r="M179" s="17"/>
      <c r="N179" s="17"/>
      <c r="O179" s="3">
        <f t="shared" ref="O179:O180" si="38">SUM(C179:N179)</f>
        <v>418</v>
      </c>
      <c r="Q179" s="42"/>
    </row>
    <row r="180" spans="1:17" x14ac:dyDescent="0.25">
      <c r="A180" s="37"/>
      <c r="B180" s="23" t="s">
        <v>3</v>
      </c>
      <c r="C180" s="24">
        <v>22</v>
      </c>
      <c r="D180" s="24">
        <v>5</v>
      </c>
      <c r="E180" s="24">
        <v>3</v>
      </c>
      <c r="F180" s="24">
        <v>5</v>
      </c>
      <c r="G180" s="24">
        <v>1</v>
      </c>
      <c r="H180" s="24">
        <v>3</v>
      </c>
      <c r="I180" s="24">
        <v>1</v>
      </c>
      <c r="J180" s="24"/>
      <c r="K180" s="24"/>
      <c r="L180" s="24"/>
      <c r="M180" s="24"/>
      <c r="N180" s="24"/>
      <c r="O180" s="25">
        <f t="shared" si="38"/>
        <v>40</v>
      </c>
      <c r="Q180" s="42"/>
    </row>
    <row r="181" spans="1:17" x14ac:dyDescent="0.25">
      <c r="A181" s="35" t="s">
        <v>91</v>
      </c>
      <c r="B181" s="20" t="s">
        <v>2</v>
      </c>
      <c r="C181" s="32"/>
      <c r="D181" s="21">
        <v>82</v>
      </c>
      <c r="E181" s="21">
        <v>185</v>
      </c>
      <c r="F181" s="21">
        <v>81</v>
      </c>
      <c r="G181" s="21"/>
      <c r="H181" s="21"/>
      <c r="I181" s="21"/>
      <c r="J181" s="21"/>
      <c r="K181" s="21"/>
      <c r="L181" s="21"/>
      <c r="M181" s="21"/>
      <c r="N181" s="21"/>
      <c r="O181" s="22">
        <f>SUM(C181:N181)</f>
        <v>348</v>
      </c>
      <c r="Q181" s="41">
        <v>402</v>
      </c>
    </row>
    <row r="182" spans="1:17" x14ac:dyDescent="0.25">
      <c r="A182" s="36"/>
      <c r="B182" s="19" t="s">
        <v>1</v>
      </c>
      <c r="C182" s="17">
        <v>107</v>
      </c>
      <c r="D182" s="17">
        <v>91</v>
      </c>
      <c r="E182" s="17">
        <v>273</v>
      </c>
      <c r="F182" s="17">
        <v>173</v>
      </c>
      <c r="G182" s="17">
        <v>191</v>
      </c>
      <c r="H182" s="17">
        <v>131</v>
      </c>
      <c r="I182" s="17">
        <v>198</v>
      </c>
      <c r="J182" s="17"/>
      <c r="K182" s="17"/>
      <c r="L182" s="17"/>
      <c r="M182" s="17"/>
      <c r="N182" s="17"/>
      <c r="O182" s="3">
        <f t="shared" ref="O182:O183" si="39">SUM(C182:N182)</f>
        <v>1164</v>
      </c>
      <c r="Q182" s="42"/>
    </row>
    <row r="183" spans="1:17" x14ac:dyDescent="0.25">
      <c r="A183" s="37"/>
      <c r="B183" s="23" t="s">
        <v>3</v>
      </c>
      <c r="C183" s="24">
        <v>21</v>
      </c>
      <c r="D183" s="24">
        <v>12</v>
      </c>
      <c r="E183" s="24">
        <v>25</v>
      </c>
      <c r="F183" s="24">
        <v>23</v>
      </c>
      <c r="G183" s="24">
        <v>0</v>
      </c>
      <c r="H183" s="24">
        <v>24</v>
      </c>
      <c r="I183" s="24">
        <v>17</v>
      </c>
      <c r="J183" s="24"/>
      <c r="K183" s="24"/>
      <c r="L183" s="24"/>
      <c r="M183" s="24"/>
      <c r="N183" s="24"/>
      <c r="O183" s="25">
        <f t="shared" si="39"/>
        <v>122</v>
      </c>
      <c r="Q183" s="42"/>
    </row>
    <row r="184" spans="1:17" x14ac:dyDescent="0.25">
      <c r="A184" s="35" t="s">
        <v>92</v>
      </c>
      <c r="B184" s="20" t="s">
        <v>2</v>
      </c>
      <c r="C184" s="32"/>
      <c r="D184" s="21">
        <v>8</v>
      </c>
      <c r="E184" s="21">
        <v>57</v>
      </c>
      <c r="F184" s="21">
        <v>39</v>
      </c>
      <c r="G184" s="21"/>
      <c r="H184" s="21"/>
      <c r="I184" s="21"/>
      <c r="J184" s="21"/>
      <c r="K184" s="21"/>
      <c r="L184" s="21"/>
      <c r="M184" s="21"/>
      <c r="N184" s="21"/>
      <c r="O184" s="22">
        <f>SUM(C184:N184)</f>
        <v>104</v>
      </c>
      <c r="Q184" s="41">
        <v>16</v>
      </c>
    </row>
    <row r="185" spans="1:17" x14ac:dyDescent="0.25">
      <c r="A185" s="36"/>
      <c r="B185" s="19" t="s">
        <v>1</v>
      </c>
      <c r="C185" s="17">
        <v>20</v>
      </c>
      <c r="D185" s="17">
        <v>8</v>
      </c>
      <c r="E185" s="17">
        <v>14</v>
      </c>
      <c r="F185" s="17">
        <v>22</v>
      </c>
      <c r="G185" s="17">
        <v>106</v>
      </c>
      <c r="H185" s="17">
        <v>55</v>
      </c>
      <c r="I185" s="17">
        <v>40</v>
      </c>
      <c r="J185" s="17"/>
      <c r="K185" s="17"/>
      <c r="L185" s="17"/>
      <c r="M185" s="17"/>
      <c r="N185" s="17"/>
      <c r="O185" s="3">
        <f t="shared" ref="O185:O186" si="40">SUM(C185:N185)</f>
        <v>265</v>
      </c>
      <c r="Q185" s="42"/>
    </row>
    <row r="186" spans="1:17" x14ac:dyDescent="0.25">
      <c r="A186" s="37"/>
      <c r="B186" s="23" t="s">
        <v>3</v>
      </c>
      <c r="C186" s="24">
        <v>11</v>
      </c>
      <c r="D186" s="24">
        <v>5</v>
      </c>
      <c r="E186" s="24">
        <v>1</v>
      </c>
      <c r="F186" s="24">
        <v>17</v>
      </c>
      <c r="G186" s="24">
        <v>12</v>
      </c>
      <c r="H186" s="24">
        <v>11</v>
      </c>
      <c r="I186" s="24">
        <v>2</v>
      </c>
      <c r="J186" s="24"/>
      <c r="K186" s="24"/>
      <c r="L186" s="24"/>
      <c r="M186" s="24"/>
      <c r="N186" s="24"/>
      <c r="O186" s="25">
        <f t="shared" si="40"/>
        <v>59</v>
      </c>
      <c r="Q186" s="42"/>
    </row>
    <row r="187" spans="1:17" x14ac:dyDescent="0.25">
      <c r="A187" s="35" t="s">
        <v>94</v>
      </c>
      <c r="B187" s="20" t="s">
        <v>2</v>
      </c>
      <c r="C187" s="32"/>
      <c r="D187" s="21">
        <v>36</v>
      </c>
      <c r="E187" s="21">
        <v>57</v>
      </c>
      <c r="F187" s="21">
        <v>62</v>
      </c>
      <c r="G187" s="21"/>
      <c r="H187" s="21"/>
      <c r="I187" s="21"/>
      <c r="J187" s="21"/>
      <c r="K187" s="21"/>
      <c r="L187" s="21"/>
      <c r="M187" s="21"/>
      <c r="N187" s="21"/>
      <c r="O187" s="22">
        <f>SUM(C187:N187)</f>
        <v>155</v>
      </c>
      <c r="Q187" s="41"/>
    </row>
    <row r="188" spans="1:17" x14ac:dyDescent="0.25">
      <c r="A188" s="36"/>
      <c r="B188" s="19" t="s">
        <v>1</v>
      </c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3">
        <f t="shared" ref="O188:O189" si="41">SUM(C188:N188)</f>
        <v>0</v>
      </c>
      <c r="Q188" s="42"/>
    </row>
    <row r="189" spans="1:17" x14ac:dyDescent="0.25">
      <c r="A189" s="37"/>
      <c r="B189" s="23" t="s">
        <v>3</v>
      </c>
      <c r="C189" s="24">
        <v>3</v>
      </c>
      <c r="D189" s="24">
        <v>3</v>
      </c>
      <c r="E189" s="24">
        <v>1</v>
      </c>
      <c r="F189" s="24">
        <v>3</v>
      </c>
      <c r="G189" s="24">
        <v>2</v>
      </c>
      <c r="H189" s="24">
        <v>6</v>
      </c>
      <c r="I189" s="24">
        <v>1</v>
      </c>
      <c r="J189" s="24"/>
      <c r="K189" s="24"/>
      <c r="L189" s="24"/>
      <c r="M189" s="24"/>
      <c r="N189" s="24"/>
      <c r="O189" s="25">
        <f t="shared" si="41"/>
        <v>19</v>
      </c>
      <c r="Q189" s="42"/>
    </row>
    <row r="190" spans="1:17" x14ac:dyDescent="0.25">
      <c r="A190" s="35" t="s">
        <v>95</v>
      </c>
      <c r="B190" s="20" t="s">
        <v>2</v>
      </c>
      <c r="C190" s="32"/>
      <c r="D190" s="21">
        <v>17</v>
      </c>
      <c r="E190" s="21">
        <v>91</v>
      </c>
      <c r="F190" s="21">
        <v>40</v>
      </c>
      <c r="G190" s="21"/>
      <c r="H190" s="21"/>
      <c r="I190" s="21"/>
      <c r="J190" s="21"/>
      <c r="K190" s="21"/>
      <c r="L190" s="21"/>
      <c r="M190" s="21"/>
      <c r="N190" s="21"/>
      <c r="O190" s="22">
        <f>SUM(C190:N190)</f>
        <v>148</v>
      </c>
      <c r="Q190" s="41">
        <v>38</v>
      </c>
    </row>
    <row r="191" spans="1:17" x14ac:dyDescent="0.25">
      <c r="A191" s="36"/>
      <c r="B191" s="19" t="s">
        <v>1</v>
      </c>
      <c r="C191" s="17">
        <v>33</v>
      </c>
      <c r="D191" s="17">
        <v>20</v>
      </c>
      <c r="E191" s="17">
        <v>48</v>
      </c>
      <c r="F191" s="17">
        <v>97</v>
      </c>
      <c r="G191" s="17">
        <v>149</v>
      </c>
      <c r="H191" s="17">
        <v>107</v>
      </c>
      <c r="I191" s="17">
        <v>60</v>
      </c>
      <c r="J191" s="17"/>
      <c r="K191" s="17"/>
      <c r="L191" s="17"/>
      <c r="M191" s="17"/>
      <c r="N191" s="17"/>
      <c r="O191" s="3">
        <f t="shared" ref="O191:O192" si="42">SUM(C191:N191)</f>
        <v>514</v>
      </c>
      <c r="Q191" s="42"/>
    </row>
    <row r="192" spans="1:17" x14ac:dyDescent="0.25">
      <c r="A192" s="37"/>
      <c r="B192" s="23" t="s">
        <v>3</v>
      </c>
      <c r="C192" s="24">
        <v>1</v>
      </c>
      <c r="D192" s="24">
        <v>2</v>
      </c>
      <c r="E192" s="24">
        <v>0</v>
      </c>
      <c r="F192" s="24">
        <v>0</v>
      </c>
      <c r="G192" s="24">
        <v>1</v>
      </c>
      <c r="H192" s="24">
        <v>2</v>
      </c>
      <c r="I192" s="24">
        <v>6</v>
      </c>
      <c r="J192" s="24"/>
      <c r="K192" s="24"/>
      <c r="L192" s="24"/>
      <c r="M192" s="24"/>
      <c r="N192" s="24"/>
      <c r="O192" s="25">
        <f t="shared" si="42"/>
        <v>12</v>
      </c>
      <c r="Q192" s="42"/>
    </row>
    <row r="193" spans="1:17" x14ac:dyDescent="0.25">
      <c r="A193" s="35" t="s">
        <v>96</v>
      </c>
      <c r="B193" s="20" t="s">
        <v>2</v>
      </c>
      <c r="C193" s="32"/>
      <c r="D193" s="21">
        <v>166</v>
      </c>
      <c r="E193" s="21">
        <v>237</v>
      </c>
      <c r="F193" s="21">
        <v>131</v>
      </c>
      <c r="G193" s="21"/>
      <c r="H193" s="21"/>
      <c r="I193" s="21"/>
      <c r="J193" s="21"/>
      <c r="K193" s="21"/>
      <c r="L193" s="21"/>
      <c r="M193" s="21"/>
      <c r="N193" s="21"/>
      <c r="O193" s="22">
        <f>SUM(C193:N193)</f>
        <v>534</v>
      </c>
      <c r="Q193" s="41">
        <v>46</v>
      </c>
    </row>
    <row r="194" spans="1:17" x14ac:dyDescent="0.25">
      <c r="A194" s="36"/>
      <c r="B194" s="19" t="s">
        <v>1</v>
      </c>
      <c r="C194" s="17">
        <v>181</v>
      </c>
      <c r="D194" s="17">
        <v>165</v>
      </c>
      <c r="E194" s="17">
        <v>220</v>
      </c>
      <c r="F194" s="17">
        <v>283</v>
      </c>
      <c r="G194" s="17">
        <v>191</v>
      </c>
      <c r="H194" s="17">
        <v>235</v>
      </c>
      <c r="I194" s="17">
        <v>143</v>
      </c>
      <c r="J194" s="17"/>
      <c r="K194" s="17"/>
      <c r="L194" s="17"/>
      <c r="M194" s="17"/>
      <c r="N194" s="17"/>
      <c r="O194" s="3">
        <f t="shared" ref="O194:O195" si="43">SUM(C194:N194)</f>
        <v>1418</v>
      </c>
      <c r="Q194" s="42"/>
    </row>
    <row r="195" spans="1:17" x14ac:dyDescent="0.25">
      <c r="A195" s="37"/>
      <c r="B195" s="23" t="s">
        <v>3</v>
      </c>
      <c r="C195" s="24">
        <v>49</v>
      </c>
      <c r="D195" s="24">
        <v>52</v>
      </c>
      <c r="E195" s="24">
        <v>81</v>
      </c>
      <c r="F195" s="24">
        <v>68</v>
      </c>
      <c r="G195" s="24">
        <v>78</v>
      </c>
      <c r="H195" s="24">
        <v>69</v>
      </c>
      <c r="I195" s="24">
        <v>39</v>
      </c>
      <c r="J195" s="24"/>
      <c r="K195" s="24"/>
      <c r="L195" s="24"/>
      <c r="M195" s="24"/>
      <c r="N195" s="24"/>
      <c r="O195" s="25">
        <f t="shared" si="43"/>
        <v>436</v>
      </c>
      <c r="Q195" s="42"/>
    </row>
    <row r="196" spans="1:17" x14ac:dyDescent="0.25">
      <c r="A196" s="35" t="s">
        <v>97</v>
      </c>
      <c r="B196" s="20" t="s">
        <v>2</v>
      </c>
      <c r="C196" s="32"/>
      <c r="D196" s="21">
        <v>29</v>
      </c>
      <c r="E196" s="21">
        <v>72</v>
      </c>
      <c r="F196" s="21">
        <v>53</v>
      </c>
      <c r="G196" s="21"/>
      <c r="H196" s="21"/>
      <c r="I196" s="21"/>
      <c r="J196" s="21"/>
      <c r="K196" s="21"/>
      <c r="L196" s="21"/>
      <c r="M196" s="21"/>
      <c r="N196" s="21"/>
      <c r="O196" s="22">
        <f>SUM(C196:N196)</f>
        <v>154</v>
      </c>
      <c r="Q196" s="41">
        <v>28</v>
      </c>
    </row>
    <row r="197" spans="1:17" x14ac:dyDescent="0.25">
      <c r="A197" s="36"/>
      <c r="B197" s="19" t="s">
        <v>1</v>
      </c>
      <c r="C197" s="17">
        <v>14</v>
      </c>
      <c r="D197" s="17">
        <v>14</v>
      </c>
      <c r="E197" s="17">
        <v>47</v>
      </c>
      <c r="F197" s="17">
        <v>102</v>
      </c>
      <c r="G197" s="17">
        <v>164</v>
      </c>
      <c r="H197" s="17">
        <v>91</v>
      </c>
      <c r="I197" s="17">
        <v>182</v>
      </c>
      <c r="J197" s="17"/>
      <c r="K197" s="17"/>
      <c r="L197" s="17"/>
      <c r="M197" s="17"/>
      <c r="N197" s="17"/>
      <c r="O197" s="3">
        <f t="shared" ref="O197:O198" si="44">SUM(C197:N197)</f>
        <v>614</v>
      </c>
      <c r="Q197" s="42"/>
    </row>
    <row r="198" spans="1:17" x14ac:dyDescent="0.25">
      <c r="A198" s="37"/>
      <c r="B198" s="23" t="s">
        <v>3</v>
      </c>
      <c r="C198" s="24">
        <v>27</v>
      </c>
      <c r="D198" s="24">
        <v>28</v>
      </c>
      <c r="E198" s="24">
        <v>20</v>
      </c>
      <c r="F198" s="24">
        <v>42</v>
      </c>
      <c r="G198" s="24">
        <v>32</v>
      </c>
      <c r="H198" s="24">
        <v>29</v>
      </c>
      <c r="I198" s="24">
        <v>49</v>
      </c>
      <c r="J198" s="24"/>
      <c r="K198" s="24"/>
      <c r="L198" s="24"/>
      <c r="M198" s="24"/>
      <c r="N198" s="24"/>
      <c r="O198" s="25">
        <f t="shared" si="44"/>
        <v>227</v>
      </c>
      <c r="Q198" s="42"/>
    </row>
    <row r="199" spans="1:17" x14ac:dyDescent="0.25">
      <c r="A199" s="35" t="s">
        <v>98</v>
      </c>
      <c r="B199" s="20" t="s">
        <v>2</v>
      </c>
      <c r="C199" s="32"/>
      <c r="D199" s="21">
        <v>20</v>
      </c>
      <c r="E199" s="21">
        <v>85</v>
      </c>
      <c r="F199" s="21">
        <v>69</v>
      </c>
      <c r="G199" s="21"/>
      <c r="H199" s="21"/>
      <c r="I199" s="21"/>
      <c r="J199" s="21"/>
      <c r="K199" s="21"/>
      <c r="L199" s="21"/>
      <c r="M199" s="21"/>
      <c r="N199" s="21"/>
      <c r="O199" s="22">
        <f>SUM(C199:N199)</f>
        <v>174</v>
      </c>
      <c r="Q199" s="41">
        <v>60</v>
      </c>
    </row>
    <row r="200" spans="1:17" x14ac:dyDescent="0.25">
      <c r="A200" s="36"/>
      <c r="B200" s="19" t="s">
        <v>1</v>
      </c>
      <c r="C200" s="17">
        <v>67</v>
      </c>
      <c r="D200" s="17">
        <v>34</v>
      </c>
      <c r="E200" s="17">
        <v>73</v>
      </c>
      <c r="F200" s="17">
        <v>159</v>
      </c>
      <c r="G200" s="17">
        <v>163</v>
      </c>
      <c r="H200" s="17">
        <v>204</v>
      </c>
      <c r="I200" s="17">
        <v>101</v>
      </c>
      <c r="J200" s="17"/>
      <c r="K200" s="17"/>
      <c r="L200" s="17"/>
      <c r="M200" s="17"/>
      <c r="N200" s="17"/>
      <c r="O200" s="3">
        <f t="shared" ref="O200:O201" si="45">SUM(C200:N200)</f>
        <v>801</v>
      </c>
      <c r="Q200" s="42"/>
    </row>
    <row r="201" spans="1:17" x14ac:dyDescent="0.25">
      <c r="A201" s="37"/>
      <c r="B201" s="23" t="s">
        <v>3</v>
      </c>
      <c r="C201" s="24">
        <v>12</v>
      </c>
      <c r="D201" s="24">
        <v>11</v>
      </c>
      <c r="E201" s="24">
        <v>4</v>
      </c>
      <c r="F201" s="24">
        <v>5</v>
      </c>
      <c r="G201" s="24">
        <v>20</v>
      </c>
      <c r="H201" s="24">
        <v>24</v>
      </c>
      <c r="I201" s="24">
        <v>26</v>
      </c>
      <c r="J201" s="24"/>
      <c r="K201" s="24"/>
      <c r="L201" s="24"/>
      <c r="M201" s="24"/>
      <c r="N201" s="24"/>
      <c r="O201" s="25">
        <f t="shared" si="45"/>
        <v>102</v>
      </c>
      <c r="Q201" s="42"/>
    </row>
    <row r="202" spans="1:17" x14ac:dyDescent="0.25">
      <c r="A202" s="35" t="s">
        <v>99</v>
      </c>
      <c r="B202" s="20" t="s">
        <v>2</v>
      </c>
      <c r="C202" s="32"/>
      <c r="D202" s="21">
        <v>51</v>
      </c>
      <c r="E202" s="21">
        <v>92</v>
      </c>
      <c r="F202" s="21">
        <v>33</v>
      </c>
      <c r="G202" s="21"/>
      <c r="H202" s="21"/>
      <c r="I202" s="21"/>
      <c r="J202" s="21"/>
      <c r="K202" s="21"/>
      <c r="L202" s="21"/>
      <c r="M202" s="21"/>
      <c r="N202" s="21"/>
      <c r="O202" s="22">
        <f>SUM(C202:N202)</f>
        <v>176</v>
      </c>
      <c r="Q202" s="41">
        <v>12</v>
      </c>
    </row>
    <row r="203" spans="1:17" x14ac:dyDescent="0.25">
      <c r="A203" s="36"/>
      <c r="B203" s="19" t="s">
        <v>1</v>
      </c>
      <c r="C203" s="17">
        <v>34</v>
      </c>
      <c r="D203" s="17">
        <v>27</v>
      </c>
      <c r="E203" s="17">
        <v>14</v>
      </c>
      <c r="F203" s="17">
        <v>105</v>
      </c>
      <c r="G203" s="17">
        <v>267</v>
      </c>
      <c r="H203" s="17">
        <v>169</v>
      </c>
      <c r="I203" s="17">
        <v>183</v>
      </c>
      <c r="J203" s="17"/>
      <c r="K203" s="17"/>
      <c r="L203" s="17"/>
      <c r="M203" s="17"/>
      <c r="N203" s="17"/>
      <c r="O203" s="3">
        <f t="shared" ref="O203:O225" si="46">SUM(C203:N203)</f>
        <v>799</v>
      </c>
      <c r="Q203" s="42"/>
    </row>
    <row r="204" spans="1:17" x14ac:dyDescent="0.25">
      <c r="A204" s="37"/>
      <c r="B204" s="23" t="s">
        <v>3</v>
      </c>
      <c r="C204" s="24">
        <v>4</v>
      </c>
      <c r="D204" s="24">
        <v>1</v>
      </c>
      <c r="E204" s="24">
        <v>0</v>
      </c>
      <c r="F204" s="24">
        <v>8</v>
      </c>
      <c r="G204" s="24">
        <v>0</v>
      </c>
      <c r="H204" s="24">
        <v>3</v>
      </c>
      <c r="I204" s="24">
        <v>0</v>
      </c>
      <c r="J204" s="24"/>
      <c r="K204" s="24"/>
      <c r="L204" s="24"/>
      <c r="M204" s="24"/>
      <c r="N204" s="24"/>
      <c r="O204" s="25">
        <f t="shared" si="46"/>
        <v>16</v>
      </c>
      <c r="Q204" s="42"/>
    </row>
    <row r="205" spans="1:17" x14ac:dyDescent="0.25">
      <c r="A205" s="35" t="s">
        <v>100</v>
      </c>
      <c r="B205" s="20" t="s">
        <v>2</v>
      </c>
      <c r="C205" s="32"/>
      <c r="D205" s="21">
        <v>124</v>
      </c>
      <c r="E205" s="21">
        <v>172</v>
      </c>
      <c r="F205" s="21">
        <v>80</v>
      </c>
      <c r="G205" s="21"/>
      <c r="H205" s="21"/>
      <c r="I205" s="21"/>
      <c r="J205" s="21"/>
      <c r="K205" s="21"/>
      <c r="L205" s="21"/>
      <c r="M205" s="21"/>
      <c r="N205" s="21"/>
      <c r="O205" s="22">
        <f>SUM(C205:N205)</f>
        <v>376</v>
      </c>
      <c r="Q205" s="41">
        <v>87</v>
      </c>
    </row>
    <row r="206" spans="1:17" x14ac:dyDescent="0.25">
      <c r="A206" s="36"/>
      <c r="B206" s="19" t="s">
        <v>1</v>
      </c>
      <c r="C206" s="17">
        <v>185</v>
      </c>
      <c r="D206" s="17">
        <v>170</v>
      </c>
      <c r="E206" s="17">
        <v>259</v>
      </c>
      <c r="F206" s="17">
        <v>300</v>
      </c>
      <c r="G206" s="17">
        <v>393</v>
      </c>
      <c r="H206" s="17">
        <v>281</v>
      </c>
      <c r="I206" s="17">
        <v>283</v>
      </c>
      <c r="J206" s="17"/>
      <c r="K206" s="17"/>
      <c r="L206" s="17"/>
      <c r="M206" s="17"/>
      <c r="N206" s="17"/>
      <c r="O206" s="3">
        <f t="shared" si="46"/>
        <v>1871</v>
      </c>
      <c r="Q206" s="42"/>
    </row>
    <row r="207" spans="1:17" x14ac:dyDescent="0.25">
      <c r="A207" s="37"/>
      <c r="B207" s="23" t="s">
        <v>3</v>
      </c>
      <c r="C207" s="24">
        <v>122</v>
      </c>
      <c r="D207" s="24">
        <v>87</v>
      </c>
      <c r="E207" s="24">
        <v>75</v>
      </c>
      <c r="F207" s="24">
        <v>100</v>
      </c>
      <c r="G207" s="24">
        <v>71</v>
      </c>
      <c r="H207" s="24">
        <v>58</v>
      </c>
      <c r="I207" s="24">
        <v>31</v>
      </c>
      <c r="J207" s="24"/>
      <c r="K207" s="24"/>
      <c r="L207" s="24"/>
      <c r="M207" s="24"/>
      <c r="N207" s="24"/>
      <c r="O207" s="25">
        <f t="shared" si="46"/>
        <v>544</v>
      </c>
      <c r="Q207" s="42"/>
    </row>
    <row r="208" spans="1:17" x14ac:dyDescent="0.25">
      <c r="A208" s="35" t="s">
        <v>101</v>
      </c>
      <c r="B208" s="20" t="s">
        <v>2</v>
      </c>
      <c r="C208" s="32"/>
      <c r="D208" s="21">
        <v>107</v>
      </c>
      <c r="E208" s="21">
        <v>216</v>
      </c>
      <c r="F208" s="21">
        <v>116</v>
      </c>
      <c r="G208" s="21"/>
      <c r="H208" s="21"/>
      <c r="I208" s="21"/>
      <c r="J208" s="21"/>
      <c r="K208" s="21"/>
      <c r="L208" s="21"/>
      <c r="M208" s="21"/>
      <c r="N208" s="21"/>
      <c r="O208" s="22">
        <f>SUM(C208:N208)</f>
        <v>439</v>
      </c>
      <c r="Q208" s="41">
        <v>31</v>
      </c>
    </row>
    <row r="209" spans="1:17" x14ac:dyDescent="0.25">
      <c r="A209" s="36"/>
      <c r="B209" s="19" t="s">
        <v>1</v>
      </c>
      <c r="C209" s="17">
        <v>106</v>
      </c>
      <c r="D209" s="17">
        <v>126</v>
      </c>
      <c r="E209" s="17">
        <v>435</v>
      </c>
      <c r="F209" s="17">
        <v>218</v>
      </c>
      <c r="G209" s="17">
        <v>423</v>
      </c>
      <c r="H209" s="17">
        <v>250</v>
      </c>
      <c r="I209" s="17">
        <v>278</v>
      </c>
      <c r="J209" s="17"/>
      <c r="K209" s="17"/>
      <c r="L209" s="17"/>
      <c r="M209" s="17"/>
      <c r="N209" s="17"/>
      <c r="O209" s="3">
        <f t="shared" si="46"/>
        <v>1836</v>
      </c>
      <c r="Q209" s="42"/>
    </row>
    <row r="210" spans="1:17" x14ac:dyDescent="0.25">
      <c r="A210" s="37"/>
      <c r="B210" s="23" t="s">
        <v>3</v>
      </c>
      <c r="C210" s="24">
        <v>48</v>
      </c>
      <c r="D210" s="24">
        <v>51</v>
      </c>
      <c r="E210" s="24">
        <v>43</v>
      </c>
      <c r="F210" s="24">
        <v>38</v>
      </c>
      <c r="G210" s="24">
        <v>35</v>
      </c>
      <c r="H210" s="24">
        <v>35</v>
      </c>
      <c r="I210" s="24">
        <v>37</v>
      </c>
      <c r="J210" s="24"/>
      <c r="K210" s="24"/>
      <c r="L210" s="24"/>
      <c r="M210" s="24"/>
      <c r="N210" s="24"/>
      <c r="O210" s="25">
        <f t="shared" si="46"/>
        <v>287</v>
      </c>
      <c r="Q210" s="42"/>
    </row>
    <row r="211" spans="1:17" x14ac:dyDescent="0.25">
      <c r="A211" s="35" t="s">
        <v>102</v>
      </c>
      <c r="B211" s="20" t="s">
        <v>2</v>
      </c>
      <c r="C211" s="32"/>
      <c r="D211" s="21">
        <v>57</v>
      </c>
      <c r="E211" s="21">
        <v>133</v>
      </c>
      <c r="F211" s="21">
        <v>77</v>
      </c>
      <c r="G211" s="21"/>
      <c r="H211" s="21"/>
      <c r="I211" s="21"/>
      <c r="J211" s="21"/>
      <c r="K211" s="21"/>
      <c r="L211" s="21"/>
      <c r="M211" s="21"/>
      <c r="N211" s="21"/>
      <c r="O211" s="22">
        <f>SUM(C211:N211)</f>
        <v>267</v>
      </c>
      <c r="Q211" s="41">
        <v>594</v>
      </c>
    </row>
    <row r="212" spans="1:17" x14ac:dyDescent="0.25">
      <c r="A212" s="36"/>
      <c r="B212" s="19" t="s">
        <v>1</v>
      </c>
      <c r="C212" s="17">
        <v>123</v>
      </c>
      <c r="D212" s="17">
        <v>45</v>
      </c>
      <c r="E212" s="17">
        <v>175</v>
      </c>
      <c r="F212" s="17">
        <v>88</v>
      </c>
      <c r="G212" s="17">
        <v>191</v>
      </c>
      <c r="H212" s="17">
        <v>93</v>
      </c>
      <c r="I212" s="17">
        <v>85</v>
      </c>
      <c r="J212" s="17"/>
      <c r="K212" s="17"/>
      <c r="L212" s="17"/>
      <c r="M212" s="17"/>
      <c r="N212" s="17"/>
      <c r="O212" s="3">
        <f t="shared" si="46"/>
        <v>800</v>
      </c>
      <c r="Q212" s="42"/>
    </row>
    <row r="213" spans="1:17" x14ac:dyDescent="0.25">
      <c r="A213" s="37"/>
      <c r="B213" s="23" t="s">
        <v>3</v>
      </c>
      <c r="C213" s="24">
        <v>13</v>
      </c>
      <c r="D213" s="24">
        <v>36</v>
      </c>
      <c r="E213" s="24">
        <v>17</v>
      </c>
      <c r="F213" s="24">
        <v>36</v>
      </c>
      <c r="G213" s="24">
        <v>14</v>
      </c>
      <c r="H213" s="24">
        <v>20</v>
      </c>
      <c r="I213" s="24">
        <v>3</v>
      </c>
      <c r="J213" s="24"/>
      <c r="K213" s="24"/>
      <c r="L213" s="24"/>
      <c r="M213" s="24"/>
      <c r="N213" s="24"/>
      <c r="O213" s="25">
        <f t="shared" si="46"/>
        <v>139</v>
      </c>
      <c r="Q213" s="42"/>
    </row>
    <row r="214" spans="1:17" x14ac:dyDescent="0.25">
      <c r="A214" s="35" t="s">
        <v>103</v>
      </c>
      <c r="B214" s="20" t="s">
        <v>2</v>
      </c>
      <c r="C214" s="32"/>
      <c r="D214" s="21">
        <v>110</v>
      </c>
      <c r="E214" s="21">
        <v>65</v>
      </c>
      <c r="F214" s="21">
        <v>23</v>
      </c>
      <c r="G214" s="21"/>
      <c r="H214" s="21"/>
      <c r="I214" s="21"/>
      <c r="J214" s="21"/>
      <c r="K214" s="21"/>
      <c r="L214" s="21"/>
      <c r="M214" s="21"/>
      <c r="N214" s="21"/>
      <c r="O214" s="22">
        <f>SUM(C214:N214)</f>
        <v>198</v>
      </c>
      <c r="Q214" s="41">
        <v>13</v>
      </c>
    </row>
    <row r="215" spans="1:17" x14ac:dyDescent="0.25">
      <c r="A215" s="36"/>
      <c r="B215" s="19" t="s">
        <v>1</v>
      </c>
      <c r="C215" s="17">
        <v>7</v>
      </c>
      <c r="D215" s="17">
        <v>28</v>
      </c>
      <c r="E215" s="17">
        <v>48</v>
      </c>
      <c r="F215" s="17">
        <v>67</v>
      </c>
      <c r="G215" s="17">
        <v>92</v>
      </c>
      <c r="H215" s="17">
        <v>76</v>
      </c>
      <c r="I215" s="17">
        <v>43</v>
      </c>
      <c r="J215" s="17"/>
      <c r="K215" s="17"/>
      <c r="L215" s="17"/>
      <c r="M215" s="17"/>
      <c r="N215" s="17"/>
      <c r="O215" s="3">
        <f t="shared" si="46"/>
        <v>361</v>
      </c>
      <c r="Q215" s="42"/>
    </row>
    <row r="216" spans="1:17" x14ac:dyDescent="0.25">
      <c r="A216" s="37"/>
      <c r="B216" s="23" t="s">
        <v>3</v>
      </c>
      <c r="C216" s="24">
        <v>2</v>
      </c>
      <c r="D216" s="24">
        <v>7</v>
      </c>
      <c r="E216" s="24">
        <v>2</v>
      </c>
      <c r="F216" s="24">
        <v>6</v>
      </c>
      <c r="G216" s="24">
        <v>2</v>
      </c>
      <c r="H216" s="24">
        <v>11</v>
      </c>
      <c r="I216" s="24">
        <v>3</v>
      </c>
      <c r="J216" s="24"/>
      <c r="K216" s="24"/>
      <c r="L216" s="24"/>
      <c r="M216" s="24"/>
      <c r="N216" s="24"/>
      <c r="O216" s="25">
        <f t="shared" si="46"/>
        <v>33</v>
      </c>
      <c r="Q216" s="42"/>
    </row>
    <row r="217" spans="1:17" x14ac:dyDescent="0.25">
      <c r="A217" s="35" t="s">
        <v>104</v>
      </c>
      <c r="B217" s="20" t="s">
        <v>2</v>
      </c>
      <c r="C217" s="32"/>
      <c r="D217" s="21">
        <v>227</v>
      </c>
      <c r="E217" s="21">
        <v>223</v>
      </c>
      <c r="F217" s="21">
        <v>155</v>
      </c>
      <c r="G217" s="21"/>
      <c r="H217" s="21"/>
      <c r="I217" s="21"/>
      <c r="J217" s="21"/>
      <c r="K217" s="21"/>
      <c r="L217" s="21"/>
      <c r="M217" s="21"/>
      <c r="N217" s="21"/>
      <c r="O217" s="22">
        <f>SUM(C217:N217)</f>
        <v>605</v>
      </c>
      <c r="Q217" s="41">
        <v>191</v>
      </c>
    </row>
    <row r="218" spans="1:17" x14ac:dyDescent="0.25">
      <c r="A218" s="36"/>
      <c r="B218" s="19" t="s">
        <v>1</v>
      </c>
      <c r="C218" s="17">
        <v>39</v>
      </c>
      <c r="D218" s="17">
        <v>68</v>
      </c>
      <c r="E218" s="17">
        <v>44</v>
      </c>
      <c r="F218" s="17">
        <v>134</v>
      </c>
      <c r="G218" s="17">
        <v>78</v>
      </c>
      <c r="H218" s="17">
        <v>82</v>
      </c>
      <c r="I218" s="17">
        <v>112</v>
      </c>
      <c r="J218" s="17"/>
      <c r="K218" s="17"/>
      <c r="L218" s="17"/>
      <c r="M218" s="17"/>
      <c r="N218" s="17"/>
      <c r="O218" s="3">
        <f t="shared" si="46"/>
        <v>557</v>
      </c>
      <c r="Q218" s="42"/>
    </row>
    <row r="219" spans="1:17" x14ac:dyDescent="0.25">
      <c r="A219" s="37"/>
      <c r="B219" s="23" t="s">
        <v>3</v>
      </c>
      <c r="C219" s="24">
        <v>3</v>
      </c>
      <c r="D219" s="24">
        <v>22</v>
      </c>
      <c r="E219" s="24">
        <v>17</v>
      </c>
      <c r="F219" s="24">
        <v>5</v>
      </c>
      <c r="G219" s="24">
        <v>0</v>
      </c>
      <c r="H219" s="24">
        <v>4</v>
      </c>
      <c r="I219" s="24">
        <v>1</v>
      </c>
      <c r="J219" s="24"/>
      <c r="K219" s="24"/>
      <c r="L219" s="24"/>
      <c r="M219" s="24"/>
      <c r="N219" s="24"/>
      <c r="O219" s="25">
        <f t="shared" si="46"/>
        <v>52</v>
      </c>
      <c r="Q219" s="42"/>
    </row>
    <row r="220" spans="1:17" x14ac:dyDescent="0.25">
      <c r="A220" s="35" t="s">
        <v>105</v>
      </c>
      <c r="B220" s="20" t="s">
        <v>2</v>
      </c>
      <c r="C220" s="32"/>
      <c r="D220" s="21">
        <v>89</v>
      </c>
      <c r="E220" s="21">
        <v>221</v>
      </c>
      <c r="F220" s="21">
        <v>90</v>
      </c>
      <c r="G220" s="21"/>
      <c r="H220" s="21"/>
      <c r="I220" s="21"/>
      <c r="J220" s="21"/>
      <c r="K220" s="21"/>
      <c r="L220" s="21"/>
      <c r="M220" s="21"/>
      <c r="N220" s="21"/>
      <c r="O220" s="22">
        <f>SUM(C220:N220)</f>
        <v>400</v>
      </c>
      <c r="Q220" s="41">
        <v>46</v>
      </c>
    </row>
    <row r="221" spans="1:17" x14ac:dyDescent="0.25">
      <c r="A221" s="36"/>
      <c r="B221" s="19" t="s">
        <v>1</v>
      </c>
      <c r="C221" s="17">
        <v>79</v>
      </c>
      <c r="D221" s="17">
        <v>130</v>
      </c>
      <c r="E221" s="17">
        <v>188</v>
      </c>
      <c r="F221" s="17">
        <v>209</v>
      </c>
      <c r="G221" s="17">
        <v>228</v>
      </c>
      <c r="H221" s="17">
        <v>142</v>
      </c>
      <c r="I221" s="17">
        <v>108</v>
      </c>
      <c r="J221" s="17"/>
      <c r="K221" s="17"/>
      <c r="L221" s="17"/>
      <c r="M221" s="17"/>
      <c r="N221" s="17"/>
      <c r="O221" s="3">
        <f t="shared" si="46"/>
        <v>1084</v>
      </c>
      <c r="Q221" s="42"/>
    </row>
    <row r="222" spans="1:17" x14ac:dyDescent="0.25">
      <c r="A222" s="37"/>
      <c r="B222" s="23" t="s">
        <v>3</v>
      </c>
      <c r="C222" s="24">
        <v>259</v>
      </c>
      <c r="D222" s="24">
        <v>95</v>
      </c>
      <c r="E222" s="24">
        <v>90</v>
      </c>
      <c r="F222" s="24">
        <v>78</v>
      </c>
      <c r="G222" s="24">
        <v>88</v>
      </c>
      <c r="H222" s="24">
        <v>39</v>
      </c>
      <c r="I222" s="24">
        <v>105</v>
      </c>
      <c r="J222" s="24"/>
      <c r="K222" s="24"/>
      <c r="L222" s="24"/>
      <c r="M222" s="24"/>
      <c r="N222" s="24"/>
      <c r="O222" s="25">
        <f t="shared" si="46"/>
        <v>754</v>
      </c>
      <c r="Q222" s="42"/>
    </row>
    <row r="223" spans="1:17" x14ac:dyDescent="0.25">
      <c r="A223" s="35" t="s">
        <v>106</v>
      </c>
      <c r="B223" s="20" t="s">
        <v>2</v>
      </c>
      <c r="C223" s="32"/>
      <c r="D223" s="21">
        <v>99</v>
      </c>
      <c r="E223" s="21">
        <v>198</v>
      </c>
      <c r="F223" s="21">
        <v>114</v>
      </c>
      <c r="G223" s="21"/>
      <c r="H223" s="21"/>
      <c r="I223" s="21"/>
      <c r="J223" s="21"/>
      <c r="K223" s="21"/>
      <c r="L223" s="21"/>
      <c r="M223" s="21"/>
      <c r="N223" s="21"/>
      <c r="O223" s="22">
        <f>SUM(C223:N223)</f>
        <v>411</v>
      </c>
      <c r="Q223" s="41">
        <v>46</v>
      </c>
    </row>
    <row r="224" spans="1:17" x14ac:dyDescent="0.25">
      <c r="A224" s="36"/>
      <c r="B224" s="19" t="s">
        <v>1</v>
      </c>
      <c r="C224" s="17">
        <v>143</v>
      </c>
      <c r="D224" s="17">
        <v>142</v>
      </c>
      <c r="E224" s="17">
        <v>223</v>
      </c>
      <c r="F224" s="17">
        <v>233</v>
      </c>
      <c r="G224" s="17">
        <v>191</v>
      </c>
      <c r="H224" s="17">
        <v>142</v>
      </c>
      <c r="I224" s="17">
        <v>205</v>
      </c>
      <c r="J224" s="17"/>
      <c r="K224" s="17"/>
      <c r="L224" s="17"/>
      <c r="M224" s="17"/>
      <c r="N224" s="17"/>
      <c r="O224" s="3">
        <f t="shared" si="46"/>
        <v>1279</v>
      </c>
      <c r="Q224" s="42"/>
    </row>
    <row r="225" spans="1:17" x14ac:dyDescent="0.25">
      <c r="A225" s="37"/>
      <c r="B225" s="23" t="s">
        <v>3</v>
      </c>
      <c r="C225" s="24">
        <v>11</v>
      </c>
      <c r="D225" s="24">
        <v>7</v>
      </c>
      <c r="E225" s="24">
        <v>12</v>
      </c>
      <c r="F225" s="24">
        <v>6</v>
      </c>
      <c r="G225" s="24">
        <v>9</v>
      </c>
      <c r="H225" s="24">
        <v>5</v>
      </c>
      <c r="I225" s="24">
        <v>5</v>
      </c>
      <c r="J225" s="24"/>
      <c r="K225" s="24"/>
      <c r="L225" s="24"/>
      <c r="M225" s="24"/>
      <c r="N225" s="24"/>
      <c r="O225" s="25">
        <f t="shared" si="46"/>
        <v>55</v>
      </c>
      <c r="Q225" s="42"/>
    </row>
    <row r="226" spans="1:17" x14ac:dyDescent="0.25">
      <c r="A226" s="35" t="s">
        <v>107</v>
      </c>
      <c r="B226" s="20" t="s">
        <v>2</v>
      </c>
      <c r="C226" s="32"/>
      <c r="D226" s="21">
        <v>100</v>
      </c>
      <c r="E226" s="21">
        <v>227</v>
      </c>
      <c r="F226" s="21">
        <v>96</v>
      </c>
      <c r="G226" s="21"/>
      <c r="H226" s="21"/>
      <c r="I226" s="21"/>
      <c r="J226" s="21"/>
      <c r="K226" s="21"/>
      <c r="L226" s="21"/>
      <c r="M226" s="21"/>
      <c r="N226" s="21"/>
      <c r="O226" s="22">
        <f>SUM(C226:N226)</f>
        <v>423</v>
      </c>
      <c r="Q226" s="41">
        <v>24</v>
      </c>
    </row>
    <row r="227" spans="1:17" x14ac:dyDescent="0.25">
      <c r="A227" s="36"/>
      <c r="B227" s="19" t="s">
        <v>1</v>
      </c>
      <c r="C227" s="17">
        <v>180</v>
      </c>
      <c r="D227" s="17">
        <v>110</v>
      </c>
      <c r="E227" s="17">
        <v>310</v>
      </c>
      <c r="F227" s="17">
        <v>259</v>
      </c>
      <c r="G227" s="17">
        <v>326</v>
      </c>
      <c r="H227" s="17">
        <v>260</v>
      </c>
      <c r="I227" s="17">
        <v>398</v>
      </c>
      <c r="J227" s="17"/>
      <c r="K227" s="17"/>
      <c r="L227" s="17"/>
      <c r="M227" s="17"/>
      <c r="N227" s="17"/>
      <c r="O227" s="3">
        <f t="shared" ref="O227:O228" si="47">SUM(C227:N227)</f>
        <v>1843</v>
      </c>
      <c r="Q227" s="42"/>
    </row>
    <row r="228" spans="1:17" x14ac:dyDescent="0.25">
      <c r="A228" s="37"/>
      <c r="B228" s="23" t="s">
        <v>3</v>
      </c>
      <c r="C228" s="24">
        <v>16</v>
      </c>
      <c r="D228" s="24">
        <v>9</v>
      </c>
      <c r="E228" s="24">
        <v>25</v>
      </c>
      <c r="F228" s="24">
        <v>21</v>
      </c>
      <c r="G228" s="24">
        <v>15</v>
      </c>
      <c r="H228" s="24">
        <v>3</v>
      </c>
      <c r="I228" s="24">
        <v>15</v>
      </c>
      <c r="J228" s="24"/>
      <c r="K228" s="24"/>
      <c r="L228" s="24"/>
      <c r="M228" s="24"/>
      <c r="N228" s="24"/>
      <c r="O228" s="25">
        <f t="shared" si="47"/>
        <v>104</v>
      </c>
      <c r="Q228" s="42"/>
    </row>
    <row r="229" spans="1:17" x14ac:dyDescent="0.25">
      <c r="A229" s="35" t="s">
        <v>108</v>
      </c>
      <c r="B229" s="20" t="s">
        <v>2</v>
      </c>
      <c r="C229" s="32"/>
      <c r="D229" s="21">
        <v>167</v>
      </c>
      <c r="E229" s="21">
        <v>250</v>
      </c>
      <c r="F229" s="21">
        <v>170</v>
      </c>
      <c r="G229" s="21"/>
      <c r="H229" s="21"/>
      <c r="I229" s="21"/>
      <c r="J229" s="21"/>
      <c r="K229" s="21"/>
      <c r="L229" s="21"/>
      <c r="M229" s="21"/>
      <c r="N229" s="21"/>
      <c r="O229" s="22">
        <f>SUM(C229:N229)</f>
        <v>587</v>
      </c>
      <c r="Q229" s="41">
        <v>55</v>
      </c>
    </row>
    <row r="230" spans="1:17" x14ac:dyDescent="0.25">
      <c r="A230" s="36"/>
      <c r="B230" s="19" t="s">
        <v>1</v>
      </c>
      <c r="C230" s="17">
        <v>154</v>
      </c>
      <c r="D230" s="17">
        <v>253</v>
      </c>
      <c r="E230" s="17">
        <v>267</v>
      </c>
      <c r="F230" s="17">
        <v>392</v>
      </c>
      <c r="G230" s="17">
        <v>417</v>
      </c>
      <c r="H230" s="17">
        <v>263</v>
      </c>
      <c r="I230" s="17">
        <v>235</v>
      </c>
      <c r="J230" s="17"/>
      <c r="K230" s="17"/>
      <c r="L230" s="17"/>
      <c r="M230" s="17"/>
      <c r="N230" s="17"/>
      <c r="O230" s="3">
        <f t="shared" ref="O230:O231" si="48">SUM(C230:N230)</f>
        <v>1981</v>
      </c>
      <c r="Q230" s="42"/>
    </row>
    <row r="231" spans="1:17" x14ac:dyDescent="0.25">
      <c r="A231" s="37"/>
      <c r="B231" s="23" t="s">
        <v>3</v>
      </c>
      <c r="C231" s="24">
        <v>131</v>
      </c>
      <c r="D231" s="24">
        <v>140</v>
      </c>
      <c r="E231" s="24">
        <v>312</v>
      </c>
      <c r="F231" s="24">
        <v>231</v>
      </c>
      <c r="G231" s="24">
        <v>169</v>
      </c>
      <c r="H231" s="24">
        <v>129</v>
      </c>
      <c r="I231" s="24">
        <v>166</v>
      </c>
      <c r="J231" s="24"/>
      <c r="K231" s="24"/>
      <c r="L231" s="24"/>
      <c r="M231" s="24"/>
      <c r="N231" s="24"/>
      <c r="O231" s="25">
        <f t="shared" si="48"/>
        <v>1278</v>
      </c>
      <c r="Q231" s="42"/>
    </row>
    <row r="232" spans="1:17" x14ac:dyDescent="0.25">
      <c r="A232" s="35" t="s">
        <v>109</v>
      </c>
      <c r="B232" s="20" t="s">
        <v>2</v>
      </c>
      <c r="C232" s="32"/>
      <c r="D232" s="21">
        <v>65</v>
      </c>
      <c r="E232" s="21">
        <v>94</v>
      </c>
      <c r="F232" s="21">
        <v>118</v>
      </c>
      <c r="G232" s="21"/>
      <c r="H232" s="21"/>
      <c r="I232" s="21"/>
      <c r="J232" s="21"/>
      <c r="K232" s="21"/>
      <c r="L232" s="21"/>
      <c r="M232" s="21"/>
      <c r="N232" s="21"/>
      <c r="O232" s="22">
        <f>SUM(C232:N232)</f>
        <v>277</v>
      </c>
      <c r="Q232" s="41">
        <v>31</v>
      </c>
    </row>
    <row r="233" spans="1:17" x14ac:dyDescent="0.25">
      <c r="A233" s="36"/>
      <c r="B233" s="19" t="s">
        <v>1</v>
      </c>
      <c r="C233" s="17">
        <v>214</v>
      </c>
      <c r="D233" s="17">
        <v>262</v>
      </c>
      <c r="E233" s="17">
        <v>254</v>
      </c>
      <c r="F233" s="17">
        <v>235</v>
      </c>
      <c r="G233" s="17">
        <v>359</v>
      </c>
      <c r="H233" s="17">
        <v>212</v>
      </c>
      <c r="I233" s="17">
        <v>338</v>
      </c>
      <c r="J233" s="17"/>
      <c r="K233" s="17"/>
      <c r="L233" s="17"/>
      <c r="M233" s="17"/>
      <c r="N233" s="17"/>
      <c r="O233" s="3">
        <f t="shared" ref="O233:O234" si="49">SUM(C233:N233)</f>
        <v>1874</v>
      </c>
      <c r="Q233" s="42"/>
    </row>
    <row r="234" spans="1:17" x14ac:dyDescent="0.25">
      <c r="A234" s="37"/>
      <c r="B234" s="23" t="s">
        <v>3</v>
      </c>
      <c r="C234" s="24">
        <v>240</v>
      </c>
      <c r="D234" s="24">
        <v>64</v>
      </c>
      <c r="E234" s="24">
        <v>75</v>
      </c>
      <c r="F234" s="24">
        <v>78</v>
      </c>
      <c r="G234" s="24">
        <v>82</v>
      </c>
      <c r="H234" s="24">
        <v>50</v>
      </c>
      <c r="I234" s="24">
        <v>63</v>
      </c>
      <c r="J234" s="24"/>
      <c r="K234" s="24"/>
      <c r="L234" s="24"/>
      <c r="M234" s="24"/>
      <c r="N234" s="24"/>
      <c r="O234" s="25">
        <f t="shared" si="49"/>
        <v>652</v>
      </c>
      <c r="Q234" s="42"/>
    </row>
    <row r="235" spans="1:17" x14ac:dyDescent="0.25">
      <c r="A235" s="35" t="s">
        <v>110</v>
      </c>
      <c r="B235" s="20" t="s">
        <v>2</v>
      </c>
      <c r="C235" s="32"/>
      <c r="D235" s="21">
        <v>24</v>
      </c>
      <c r="E235" s="21">
        <v>57</v>
      </c>
      <c r="F235" s="21">
        <v>32</v>
      </c>
      <c r="G235" s="21"/>
      <c r="H235" s="21"/>
      <c r="I235" s="21"/>
      <c r="J235" s="21"/>
      <c r="K235" s="21"/>
      <c r="L235" s="21"/>
      <c r="M235" s="21"/>
      <c r="N235" s="21"/>
      <c r="O235" s="22">
        <f>SUM(C235:N235)</f>
        <v>113</v>
      </c>
      <c r="Q235" s="41">
        <v>72</v>
      </c>
    </row>
    <row r="236" spans="1:17" x14ac:dyDescent="0.25">
      <c r="A236" s="36"/>
      <c r="B236" s="19" t="s">
        <v>1</v>
      </c>
      <c r="C236" s="17">
        <v>41</v>
      </c>
      <c r="D236" s="17">
        <v>52</v>
      </c>
      <c r="E236" s="17">
        <v>114</v>
      </c>
      <c r="F236" s="17">
        <v>135</v>
      </c>
      <c r="G236" s="17">
        <v>231</v>
      </c>
      <c r="H236" s="17">
        <v>121</v>
      </c>
      <c r="I236" s="17">
        <v>103</v>
      </c>
      <c r="J236" s="17"/>
      <c r="K236" s="17"/>
      <c r="L236" s="17"/>
      <c r="M236" s="17"/>
      <c r="N236" s="17"/>
      <c r="O236" s="3">
        <f t="shared" ref="O236:O237" si="50">SUM(C236:N236)</f>
        <v>797</v>
      </c>
      <c r="Q236" s="42"/>
    </row>
    <row r="237" spans="1:17" x14ac:dyDescent="0.25">
      <c r="A237" s="37"/>
      <c r="B237" s="23" t="s">
        <v>3</v>
      </c>
      <c r="C237" s="24">
        <v>12</v>
      </c>
      <c r="D237" s="24">
        <v>12</v>
      </c>
      <c r="E237" s="24">
        <v>13</v>
      </c>
      <c r="F237" s="24">
        <v>29</v>
      </c>
      <c r="G237" s="24">
        <v>6</v>
      </c>
      <c r="H237" s="24">
        <v>5</v>
      </c>
      <c r="I237" s="24">
        <v>10</v>
      </c>
      <c r="J237" s="24"/>
      <c r="K237" s="24"/>
      <c r="L237" s="24"/>
      <c r="M237" s="24"/>
      <c r="N237" s="24"/>
      <c r="O237" s="25">
        <f t="shared" si="50"/>
        <v>87</v>
      </c>
      <c r="Q237" s="42"/>
    </row>
    <row r="238" spans="1:17" x14ac:dyDescent="0.25">
      <c r="A238" s="35" t="s">
        <v>111</v>
      </c>
      <c r="B238" s="20" t="s">
        <v>2</v>
      </c>
      <c r="C238" s="32"/>
      <c r="D238" s="21">
        <v>64</v>
      </c>
      <c r="E238" s="21">
        <v>151</v>
      </c>
      <c r="F238" s="21">
        <v>89</v>
      </c>
      <c r="G238" s="21"/>
      <c r="H238" s="21"/>
      <c r="I238" s="21"/>
      <c r="J238" s="21"/>
      <c r="K238" s="21"/>
      <c r="L238" s="21"/>
      <c r="M238" s="21"/>
      <c r="N238" s="21"/>
      <c r="O238" s="22">
        <f>SUM(C238:N238)</f>
        <v>304</v>
      </c>
      <c r="Q238" s="41">
        <v>14</v>
      </c>
    </row>
    <row r="239" spans="1:17" x14ac:dyDescent="0.25">
      <c r="A239" s="36"/>
      <c r="B239" s="19" t="s">
        <v>1</v>
      </c>
      <c r="C239" s="17">
        <v>306</v>
      </c>
      <c r="D239" s="17">
        <v>305</v>
      </c>
      <c r="E239" s="17">
        <v>524</v>
      </c>
      <c r="F239" s="17">
        <v>412</v>
      </c>
      <c r="G239" s="17">
        <v>714</v>
      </c>
      <c r="H239" s="17">
        <v>347</v>
      </c>
      <c r="I239" s="17">
        <v>339</v>
      </c>
      <c r="J239" s="17"/>
      <c r="K239" s="17"/>
      <c r="L239" s="17"/>
      <c r="M239" s="17"/>
      <c r="N239" s="17"/>
      <c r="O239" s="3">
        <f t="shared" ref="O239:O240" si="51">SUM(C239:N239)</f>
        <v>2947</v>
      </c>
      <c r="Q239" s="42"/>
    </row>
    <row r="240" spans="1:17" x14ac:dyDescent="0.25">
      <c r="A240" s="37"/>
      <c r="B240" s="23" t="s">
        <v>3</v>
      </c>
      <c r="C240" s="24">
        <v>138</v>
      </c>
      <c r="D240" s="24">
        <v>146</v>
      </c>
      <c r="E240" s="24">
        <v>161</v>
      </c>
      <c r="F240" s="24">
        <v>139</v>
      </c>
      <c r="G240" s="24">
        <v>100</v>
      </c>
      <c r="H240" s="24">
        <v>78</v>
      </c>
      <c r="I240" s="24">
        <v>68</v>
      </c>
      <c r="J240" s="24"/>
      <c r="K240" s="24"/>
      <c r="L240" s="24"/>
      <c r="M240" s="24"/>
      <c r="N240" s="24"/>
      <c r="O240" s="25">
        <f t="shared" si="51"/>
        <v>830</v>
      </c>
      <c r="Q240" s="42"/>
    </row>
    <row r="241" spans="1:17" x14ac:dyDescent="0.25">
      <c r="A241" s="35" t="s">
        <v>112</v>
      </c>
      <c r="B241" s="20" t="s">
        <v>2</v>
      </c>
      <c r="C241" s="32"/>
      <c r="D241" s="21">
        <v>38</v>
      </c>
      <c r="E241" s="21">
        <v>70</v>
      </c>
      <c r="F241" s="21">
        <v>52</v>
      </c>
      <c r="G241" s="21"/>
      <c r="H241" s="21"/>
      <c r="I241" s="21"/>
      <c r="J241" s="21"/>
      <c r="K241" s="21"/>
      <c r="L241" s="21"/>
      <c r="M241" s="21"/>
      <c r="N241" s="21"/>
      <c r="O241" s="22">
        <f>SUM(C241:N241)</f>
        <v>160</v>
      </c>
      <c r="Q241" s="41">
        <v>11</v>
      </c>
    </row>
    <row r="242" spans="1:17" x14ac:dyDescent="0.25">
      <c r="A242" s="36"/>
      <c r="B242" s="19" t="s">
        <v>1</v>
      </c>
      <c r="C242" s="17">
        <v>36</v>
      </c>
      <c r="D242" s="17">
        <v>112</v>
      </c>
      <c r="E242" s="17">
        <v>242</v>
      </c>
      <c r="F242" s="17">
        <v>197</v>
      </c>
      <c r="G242" s="17">
        <v>128</v>
      </c>
      <c r="H242" s="17">
        <v>121</v>
      </c>
      <c r="I242" s="17">
        <v>90</v>
      </c>
      <c r="J242" s="17"/>
      <c r="K242" s="17"/>
      <c r="L242" s="17"/>
      <c r="M242" s="17"/>
      <c r="N242" s="17"/>
      <c r="O242" s="3">
        <f t="shared" ref="O242:O243" si="52">SUM(C242:N242)</f>
        <v>926</v>
      </c>
      <c r="Q242" s="42"/>
    </row>
    <row r="243" spans="1:17" x14ac:dyDescent="0.25">
      <c r="A243" s="37"/>
      <c r="B243" s="23" t="s">
        <v>3</v>
      </c>
      <c r="C243" s="24">
        <v>91</v>
      </c>
      <c r="D243" s="24">
        <v>113</v>
      </c>
      <c r="E243" s="24">
        <v>162</v>
      </c>
      <c r="F243" s="24">
        <v>96</v>
      </c>
      <c r="G243" s="24">
        <v>105</v>
      </c>
      <c r="H243" s="24">
        <v>61</v>
      </c>
      <c r="I243" s="24">
        <v>33</v>
      </c>
      <c r="J243" s="24"/>
      <c r="K243" s="24"/>
      <c r="L243" s="24"/>
      <c r="M243" s="24"/>
      <c r="N243" s="24"/>
      <c r="O243" s="25">
        <f t="shared" si="52"/>
        <v>661</v>
      </c>
      <c r="Q243" s="42"/>
    </row>
    <row r="244" spans="1:17" x14ac:dyDescent="0.25">
      <c r="A244" s="35" t="s">
        <v>113</v>
      </c>
      <c r="B244" s="20" t="s">
        <v>2</v>
      </c>
      <c r="C244" s="32"/>
      <c r="D244" s="21">
        <v>136</v>
      </c>
      <c r="E244" s="21">
        <v>150</v>
      </c>
      <c r="F244" s="21">
        <v>133</v>
      </c>
      <c r="G244" s="21"/>
      <c r="H244" s="21"/>
      <c r="I244" s="21"/>
      <c r="J244" s="21"/>
      <c r="K244" s="21"/>
      <c r="L244" s="21"/>
      <c r="M244" s="21"/>
      <c r="N244" s="21"/>
      <c r="O244" s="22">
        <f>SUM(C244:N244)</f>
        <v>419</v>
      </c>
      <c r="Q244" s="41">
        <v>31</v>
      </c>
    </row>
    <row r="245" spans="1:17" x14ac:dyDescent="0.25">
      <c r="A245" s="36"/>
      <c r="B245" s="19" t="s">
        <v>1</v>
      </c>
      <c r="C245" s="17">
        <v>99</v>
      </c>
      <c r="D245" s="17">
        <v>211</v>
      </c>
      <c r="E245" s="17">
        <v>234</v>
      </c>
      <c r="F245" s="17">
        <v>363</v>
      </c>
      <c r="G245" s="17">
        <v>204</v>
      </c>
      <c r="H245" s="17">
        <v>87</v>
      </c>
      <c r="I245" s="17">
        <v>103</v>
      </c>
      <c r="J245" s="17"/>
      <c r="K245" s="17"/>
      <c r="L245" s="17"/>
      <c r="M245" s="17"/>
      <c r="N245" s="17"/>
      <c r="O245" s="3">
        <f t="shared" ref="O245:O246" si="53">SUM(C245:N245)</f>
        <v>1301</v>
      </c>
      <c r="Q245" s="42"/>
    </row>
    <row r="246" spans="1:17" x14ac:dyDescent="0.25">
      <c r="A246" s="37"/>
      <c r="B246" s="23" t="s">
        <v>3</v>
      </c>
      <c r="C246" s="24">
        <v>66</v>
      </c>
      <c r="D246" s="24">
        <v>53</v>
      </c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5">
        <f t="shared" si="53"/>
        <v>119</v>
      </c>
      <c r="Q246" s="42"/>
    </row>
    <row r="247" spans="1:17" x14ac:dyDescent="0.25">
      <c r="A247" s="43" t="s">
        <v>114</v>
      </c>
      <c r="B247" s="20" t="s">
        <v>2</v>
      </c>
      <c r="C247" s="32"/>
      <c r="D247" s="21">
        <v>50</v>
      </c>
      <c r="E247" s="21">
        <v>97</v>
      </c>
      <c r="F247" s="21">
        <v>60</v>
      </c>
      <c r="G247" s="21"/>
      <c r="H247" s="21"/>
      <c r="I247" s="21"/>
      <c r="J247" s="21"/>
      <c r="K247" s="21"/>
      <c r="L247" s="21"/>
      <c r="M247" s="21"/>
      <c r="N247" s="21"/>
      <c r="O247" s="22">
        <f>SUM(C247:N247)</f>
        <v>207</v>
      </c>
      <c r="Q247" s="41">
        <v>64</v>
      </c>
    </row>
    <row r="248" spans="1:17" x14ac:dyDescent="0.25">
      <c r="A248" s="44"/>
      <c r="B248" s="19" t="s">
        <v>1</v>
      </c>
      <c r="C248" s="17">
        <v>13</v>
      </c>
      <c r="D248" s="17">
        <v>36</v>
      </c>
      <c r="E248" s="17">
        <v>62</v>
      </c>
      <c r="F248" s="17">
        <v>178</v>
      </c>
      <c r="G248" s="17">
        <v>195</v>
      </c>
      <c r="H248" s="17">
        <v>175</v>
      </c>
      <c r="I248" s="17">
        <v>172</v>
      </c>
      <c r="J248" s="17"/>
      <c r="K248" s="17"/>
      <c r="L248" s="17"/>
      <c r="M248" s="17"/>
      <c r="N248" s="17"/>
      <c r="O248" s="3">
        <f t="shared" ref="O248:O249" si="54">SUM(C248:N248)</f>
        <v>831</v>
      </c>
      <c r="Q248" s="42"/>
    </row>
    <row r="249" spans="1:17" x14ac:dyDescent="0.25">
      <c r="A249" s="45"/>
      <c r="B249" s="23" t="s">
        <v>3</v>
      </c>
      <c r="C249" s="24">
        <v>78</v>
      </c>
      <c r="D249" s="24">
        <v>37</v>
      </c>
      <c r="E249" s="24">
        <v>11</v>
      </c>
      <c r="F249" s="24">
        <v>46</v>
      </c>
      <c r="G249" s="24">
        <v>32</v>
      </c>
      <c r="H249" s="24">
        <v>5</v>
      </c>
      <c r="I249" s="24">
        <v>14</v>
      </c>
      <c r="J249" s="24"/>
      <c r="K249" s="24"/>
      <c r="L249" s="24"/>
      <c r="M249" s="24"/>
      <c r="N249" s="24"/>
      <c r="O249" s="25">
        <f t="shared" si="54"/>
        <v>223</v>
      </c>
      <c r="Q249" s="42"/>
    </row>
    <row r="250" spans="1:17" x14ac:dyDescent="0.25">
      <c r="A250" s="43" t="s">
        <v>115</v>
      </c>
      <c r="B250" s="20" t="s">
        <v>2</v>
      </c>
      <c r="C250" s="32"/>
      <c r="D250" s="21">
        <v>79</v>
      </c>
      <c r="E250" s="21">
        <v>128</v>
      </c>
      <c r="F250" s="21">
        <v>111</v>
      </c>
      <c r="G250" s="21"/>
      <c r="H250" s="21"/>
      <c r="I250" s="21"/>
      <c r="J250" s="21"/>
      <c r="K250" s="21"/>
      <c r="L250" s="21"/>
      <c r="M250" s="21"/>
      <c r="N250" s="21"/>
      <c r="O250" s="22">
        <f>SUM(C250:N250)</f>
        <v>318</v>
      </c>
      <c r="Q250" s="41">
        <v>25</v>
      </c>
    </row>
    <row r="251" spans="1:17" x14ac:dyDescent="0.25">
      <c r="A251" s="44"/>
      <c r="B251" s="19" t="s">
        <v>1</v>
      </c>
      <c r="C251" s="17">
        <v>58</v>
      </c>
      <c r="D251" s="17">
        <v>60</v>
      </c>
      <c r="E251" s="17">
        <v>65</v>
      </c>
      <c r="F251" s="17">
        <v>172</v>
      </c>
      <c r="G251" s="17">
        <v>107</v>
      </c>
      <c r="H251" s="17">
        <v>132</v>
      </c>
      <c r="I251" s="17">
        <v>164</v>
      </c>
      <c r="J251" s="17"/>
      <c r="K251" s="17"/>
      <c r="L251" s="17"/>
      <c r="M251" s="17"/>
      <c r="N251" s="17"/>
      <c r="O251" s="3">
        <f t="shared" ref="O251:O252" si="55">SUM(C251:N251)</f>
        <v>758</v>
      </c>
      <c r="Q251" s="42"/>
    </row>
    <row r="252" spans="1:17" x14ac:dyDescent="0.25">
      <c r="A252" s="45"/>
      <c r="B252" s="23" t="s">
        <v>3</v>
      </c>
      <c r="C252" s="24">
        <v>25</v>
      </c>
      <c r="D252" s="24">
        <v>10</v>
      </c>
      <c r="E252" s="24">
        <v>5</v>
      </c>
      <c r="F252" s="24">
        <v>14</v>
      </c>
      <c r="G252" s="24">
        <v>4</v>
      </c>
      <c r="H252" s="24">
        <v>5</v>
      </c>
      <c r="I252" s="24">
        <v>5</v>
      </c>
      <c r="J252" s="24"/>
      <c r="K252" s="24"/>
      <c r="L252" s="24"/>
      <c r="M252" s="24"/>
      <c r="N252" s="24"/>
      <c r="O252" s="25">
        <f t="shared" si="55"/>
        <v>68</v>
      </c>
      <c r="Q252" s="42"/>
    </row>
    <row r="253" spans="1:17" x14ac:dyDescent="0.25">
      <c r="A253" s="43" t="s">
        <v>116</v>
      </c>
      <c r="B253" s="20" t="s">
        <v>2</v>
      </c>
      <c r="C253" s="32"/>
      <c r="D253" s="21">
        <v>64</v>
      </c>
      <c r="E253" s="21">
        <v>137</v>
      </c>
      <c r="F253" s="21">
        <v>70</v>
      </c>
      <c r="G253" s="21"/>
      <c r="H253" s="21"/>
      <c r="I253" s="21"/>
      <c r="J253" s="21"/>
      <c r="K253" s="21"/>
      <c r="L253" s="21"/>
      <c r="M253" s="21"/>
      <c r="N253" s="21"/>
      <c r="O253" s="22">
        <f>SUM(C253:N253)</f>
        <v>271</v>
      </c>
      <c r="Q253" s="41">
        <v>34</v>
      </c>
    </row>
    <row r="254" spans="1:17" x14ac:dyDescent="0.25">
      <c r="A254" s="44"/>
      <c r="B254" s="19" t="s">
        <v>1</v>
      </c>
      <c r="C254" s="17">
        <v>76</v>
      </c>
      <c r="D254" s="17">
        <v>128</v>
      </c>
      <c r="E254" s="17">
        <v>103</v>
      </c>
      <c r="F254" s="17">
        <v>92</v>
      </c>
      <c r="G254" s="17">
        <v>130</v>
      </c>
      <c r="H254" s="17">
        <v>80</v>
      </c>
      <c r="I254" s="17">
        <v>121</v>
      </c>
      <c r="J254" s="17"/>
      <c r="K254" s="17"/>
      <c r="L254" s="17"/>
      <c r="M254" s="17"/>
      <c r="N254" s="17"/>
      <c r="O254" s="3">
        <f t="shared" ref="O254:O255" si="56">SUM(C254:N254)</f>
        <v>730</v>
      </c>
      <c r="Q254" s="42"/>
    </row>
    <row r="255" spans="1:17" x14ac:dyDescent="0.25">
      <c r="A255" s="45"/>
      <c r="B255" s="23" t="s">
        <v>3</v>
      </c>
      <c r="C255" s="24">
        <v>162</v>
      </c>
      <c r="D255" s="24">
        <v>85</v>
      </c>
      <c r="E255" s="24">
        <v>52</v>
      </c>
      <c r="F255" s="24">
        <v>41</v>
      </c>
      <c r="G255" s="24">
        <v>22</v>
      </c>
      <c r="H255" s="24">
        <v>44</v>
      </c>
      <c r="I255" s="24">
        <v>34</v>
      </c>
      <c r="J255" s="24"/>
      <c r="K255" s="24"/>
      <c r="L255" s="24"/>
      <c r="M255" s="24"/>
      <c r="N255" s="24"/>
      <c r="O255" s="25">
        <f t="shared" si="56"/>
        <v>440</v>
      </c>
      <c r="Q255" s="42"/>
    </row>
    <row r="256" spans="1:17" x14ac:dyDescent="0.25">
      <c r="A256" s="43" t="s">
        <v>117</v>
      </c>
      <c r="B256" s="20" t="s">
        <v>2</v>
      </c>
      <c r="C256" s="32"/>
      <c r="D256" s="21">
        <v>36</v>
      </c>
      <c r="E256" s="21">
        <v>82</v>
      </c>
      <c r="F256" s="21">
        <v>41</v>
      </c>
      <c r="G256" s="21"/>
      <c r="H256" s="21"/>
      <c r="I256" s="21"/>
      <c r="J256" s="21"/>
      <c r="K256" s="21"/>
      <c r="L256" s="21"/>
      <c r="M256" s="21"/>
      <c r="N256" s="21"/>
      <c r="O256" s="22">
        <f>SUM(C256:N256)</f>
        <v>159</v>
      </c>
      <c r="Q256" s="41">
        <v>1</v>
      </c>
    </row>
    <row r="257" spans="1:17" x14ac:dyDescent="0.25">
      <c r="A257" s="44"/>
      <c r="B257" s="19" t="s">
        <v>1</v>
      </c>
      <c r="C257" s="17">
        <v>32</v>
      </c>
      <c r="D257" s="17">
        <v>4</v>
      </c>
      <c r="E257" s="17">
        <v>6</v>
      </c>
      <c r="F257" s="17">
        <v>98</v>
      </c>
      <c r="G257" s="17">
        <v>79</v>
      </c>
      <c r="H257" s="17">
        <v>50</v>
      </c>
      <c r="I257" s="17">
        <v>96</v>
      </c>
      <c r="J257" s="17"/>
      <c r="K257" s="17"/>
      <c r="L257" s="17"/>
      <c r="M257" s="17"/>
      <c r="N257" s="17"/>
      <c r="O257" s="3">
        <f t="shared" ref="O257:O258" si="57">SUM(C257:N257)</f>
        <v>365</v>
      </c>
      <c r="Q257" s="42"/>
    </row>
    <row r="258" spans="1:17" x14ac:dyDescent="0.25">
      <c r="A258" s="45"/>
      <c r="B258" s="23" t="s">
        <v>3</v>
      </c>
      <c r="C258" s="24">
        <v>2</v>
      </c>
      <c r="D258" s="24">
        <v>6</v>
      </c>
      <c r="E258" s="24">
        <v>0</v>
      </c>
      <c r="F258" s="24">
        <v>11</v>
      </c>
      <c r="G258" s="24">
        <v>0</v>
      </c>
      <c r="H258" s="24">
        <v>0</v>
      </c>
      <c r="I258" s="24">
        <v>5</v>
      </c>
      <c r="J258" s="24"/>
      <c r="K258" s="24"/>
      <c r="L258" s="24"/>
      <c r="M258" s="24"/>
      <c r="N258" s="24"/>
      <c r="O258" s="25">
        <f t="shared" si="57"/>
        <v>24</v>
      </c>
      <c r="Q258" s="42"/>
    </row>
    <row r="259" spans="1:17" x14ac:dyDescent="0.25">
      <c r="A259" s="43" t="s">
        <v>118</v>
      </c>
      <c r="B259" s="20" t="s">
        <v>2</v>
      </c>
      <c r="C259" s="32"/>
      <c r="D259" s="21">
        <v>60</v>
      </c>
      <c r="E259" s="21">
        <v>75</v>
      </c>
      <c r="F259" s="21">
        <v>69</v>
      </c>
      <c r="G259" s="21"/>
      <c r="H259" s="21"/>
      <c r="I259" s="21"/>
      <c r="J259" s="21"/>
      <c r="K259" s="21"/>
      <c r="L259" s="21"/>
      <c r="M259" s="21"/>
      <c r="N259" s="21"/>
      <c r="O259" s="22">
        <f>SUM(C259:N259)</f>
        <v>204</v>
      </c>
      <c r="Q259" s="41">
        <v>7</v>
      </c>
    </row>
    <row r="260" spans="1:17" x14ac:dyDescent="0.25">
      <c r="A260" s="44"/>
      <c r="B260" s="19" t="s">
        <v>1</v>
      </c>
      <c r="C260" s="17">
        <v>45</v>
      </c>
      <c r="D260" s="17">
        <v>22</v>
      </c>
      <c r="E260" s="17">
        <v>62</v>
      </c>
      <c r="F260" s="17">
        <v>43</v>
      </c>
      <c r="G260" s="17">
        <v>114</v>
      </c>
      <c r="H260" s="17">
        <v>70</v>
      </c>
      <c r="I260" s="17">
        <v>69</v>
      </c>
      <c r="J260" s="17"/>
      <c r="K260" s="17"/>
      <c r="L260" s="17"/>
      <c r="M260" s="17"/>
      <c r="N260" s="17"/>
      <c r="O260" s="3">
        <f t="shared" ref="O260:O261" si="58">SUM(C260:N260)</f>
        <v>425</v>
      </c>
      <c r="Q260" s="42"/>
    </row>
    <row r="261" spans="1:17" x14ac:dyDescent="0.25">
      <c r="A261" s="45"/>
      <c r="B261" s="23" t="s">
        <v>3</v>
      </c>
      <c r="C261" s="24">
        <v>8</v>
      </c>
      <c r="D261" s="24">
        <v>13</v>
      </c>
      <c r="E261" s="24">
        <v>5</v>
      </c>
      <c r="F261" s="24">
        <v>8</v>
      </c>
      <c r="G261" s="24">
        <v>4</v>
      </c>
      <c r="H261" s="24">
        <v>0</v>
      </c>
      <c r="I261" s="24">
        <v>6</v>
      </c>
      <c r="J261" s="24"/>
      <c r="K261" s="24"/>
      <c r="L261" s="24"/>
      <c r="M261" s="24"/>
      <c r="N261" s="24"/>
      <c r="O261" s="25">
        <f t="shared" si="58"/>
        <v>44</v>
      </c>
      <c r="Q261" s="42"/>
    </row>
    <row r="262" spans="1:17" x14ac:dyDescent="0.25">
      <c r="A262" s="43" t="s">
        <v>119</v>
      </c>
      <c r="B262" s="20" t="s">
        <v>2</v>
      </c>
      <c r="C262" s="32"/>
      <c r="D262" s="21">
        <v>59</v>
      </c>
      <c r="E262" s="21">
        <v>115</v>
      </c>
      <c r="F262" s="21">
        <v>67</v>
      </c>
      <c r="G262" s="21"/>
      <c r="H262" s="21"/>
      <c r="I262" s="21"/>
      <c r="J262" s="21"/>
      <c r="K262" s="21"/>
      <c r="L262" s="21"/>
      <c r="M262" s="21"/>
      <c r="N262" s="21"/>
      <c r="O262" s="22">
        <f>SUM(C262:N262)</f>
        <v>241</v>
      </c>
      <c r="Q262" s="41">
        <v>0</v>
      </c>
    </row>
    <row r="263" spans="1:17" x14ac:dyDescent="0.25">
      <c r="A263" s="44"/>
      <c r="B263" s="19" t="s">
        <v>1</v>
      </c>
      <c r="C263" s="17">
        <v>146</v>
      </c>
      <c r="D263" s="17">
        <v>78</v>
      </c>
      <c r="E263" s="17">
        <v>180</v>
      </c>
      <c r="F263" s="17">
        <v>95</v>
      </c>
      <c r="G263" s="17">
        <v>131</v>
      </c>
      <c r="H263" s="17">
        <v>146</v>
      </c>
      <c r="I263" s="17">
        <v>89</v>
      </c>
      <c r="J263" s="17"/>
      <c r="K263" s="17"/>
      <c r="L263" s="17"/>
      <c r="M263" s="17"/>
      <c r="N263" s="17"/>
      <c r="O263" s="3">
        <f t="shared" ref="O263:O264" si="59">SUM(C263:N263)</f>
        <v>865</v>
      </c>
      <c r="Q263" s="42"/>
    </row>
    <row r="264" spans="1:17" x14ac:dyDescent="0.25">
      <c r="A264" s="45"/>
      <c r="B264" s="23" t="s">
        <v>3</v>
      </c>
      <c r="C264" s="24">
        <v>13</v>
      </c>
      <c r="D264" s="24">
        <v>6</v>
      </c>
      <c r="E264" s="24">
        <v>13</v>
      </c>
      <c r="F264" s="24">
        <v>11</v>
      </c>
      <c r="G264" s="24">
        <v>17</v>
      </c>
      <c r="H264" s="24">
        <v>14</v>
      </c>
      <c r="I264" s="24">
        <v>14</v>
      </c>
      <c r="J264" s="24"/>
      <c r="K264" s="24"/>
      <c r="L264" s="24"/>
      <c r="M264" s="24"/>
      <c r="N264" s="24"/>
      <c r="O264" s="25">
        <f t="shared" si="59"/>
        <v>88</v>
      </c>
      <c r="Q264" s="42"/>
    </row>
    <row r="265" spans="1:17" x14ac:dyDescent="0.25">
      <c r="A265" s="43" t="s">
        <v>120</v>
      </c>
      <c r="B265" s="20" t="s">
        <v>2</v>
      </c>
      <c r="C265" s="32"/>
      <c r="D265" s="21">
        <v>33</v>
      </c>
      <c r="E265" s="21">
        <v>180</v>
      </c>
      <c r="F265" s="21">
        <v>72</v>
      </c>
      <c r="G265" s="21"/>
      <c r="H265" s="21"/>
      <c r="I265" s="21"/>
      <c r="J265" s="21"/>
      <c r="K265" s="21"/>
      <c r="L265" s="21"/>
      <c r="M265" s="21"/>
      <c r="N265" s="21"/>
      <c r="O265" s="22">
        <f>SUM(C265:N265)</f>
        <v>285</v>
      </c>
      <c r="Q265" s="41">
        <v>72</v>
      </c>
    </row>
    <row r="266" spans="1:17" x14ac:dyDescent="0.25">
      <c r="A266" s="44"/>
      <c r="B266" s="19" t="s">
        <v>1</v>
      </c>
      <c r="C266" s="17">
        <v>101</v>
      </c>
      <c r="D266" s="17">
        <v>65</v>
      </c>
      <c r="E266" s="17">
        <v>99</v>
      </c>
      <c r="F266" s="17">
        <v>141</v>
      </c>
      <c r="G266" s="17">
        <v>208</v>
      </c>
      <c r="H266" s="17">
        <v>116</v>
      </c>
      <c r="I266" s="17">
        <v>160</v>
      </c>
      <c r="J266" s="17"/>
      <c r="K266" s="17"/>
      <c r="L266" s="17"/>
      <c r="M266" s="17"/>
      <c r="N266" s="17"/>
      <c r="O266" s="3">
        <f t="shared" ref="O266:O267" si="60">SUM(C266:N266)</f>
        <v>890</v>
      </c>
      <c r="Q266" s="42"/>
    </row>
    <row r="267" spans="1:17" x14ac:dyDescent="0.25">
      <c r="A267" s="45"/>
      <c r="B267" s="23" t="s">
        <v>3</v>
      </c>
      <c r="C267" s="24">
        <v>35</v>
      </c>
      <c r="D267" s="24">
        <v>50</v>
      </c>
      <c r="E267" s="24">
        <v>103</v>
      </c>
      <c r="F267" s="24">
        <v>50</v>
      </c>
      <c r="G267" s="24">
        <v>38</v>
      </c>
      <c r="H267" s="24">
        <v>20</v>
      </c>
      <c r="I267" s="24">
        <v>28</v>
      </c>
      <c r="J267" s="24"/>
      <c r="K267" s="24"/>
      <c r="L267" s="24"/>
      <c r="M267" s="24"/>
      <c r="N267" s="24"/>
      <c r="O267" s="25">
        <f t="shared" si="60"/>
        <v>324</v>
      </c>
      <c r="Q267" s="42"/>
    </row>
    <row r="268" spans="1:17" x14ac:dyDescent="0.25">
      <c r="A268" s="43" t="s">
        <v>121</v>
      </c>
      <c r="B268" s="20" t="s">
        <v>2</v>
      </c>
      <c r="C268" s="32"/>
      <c r="D268" s="21">
        <v>65</v>
      </c>
      <c r="E268" s="21">
        <v>127</v>
      </c>
      <c r="F268" s="21">
        <v>109</v>
      </c>
      <c r="G268" s="21"/>
      <c r="H268" s="21"/>
      <c r="I268" s="21"/>
      <c r="J268" s="21"/>
      <c r="K268" s="21"/>
      <c r="L268" s="21"/>
      <c r="M268" s="21"/>
      <c r="N268" s="21"/>
      <c r="O268" s="22">
        <f>SUM(C268:N268)</f>
        <v>301</v>
      </c>
      <c r="Q268" s="41">
        <v>0</v>
      </c>
    </row>
    <row r="269" spans="1:17" x14ac:dyDescent="0.25">
      <c r="A269" s="44"/>
      <c r="B269" s="19" t="s">
        <v>1</v>
      </c>
      <c r="C269" s="17">
        <v>33</v>
      </c>
      <c r="D269" s="17">
        <v>59</v>
      </c>
      <c r="E269" s="17">
        <v>71</v>
      </c>
      <c r="F269" s="17">
        <v>65</v>
      </c>
      <c r="G269" s="17">
        <v>115</v>
      </c>
      <c r="H269" s="17">
        <v>65</v>
      </c>
      <c r="I269" s="17">
        <v>77</v>
      </c>
      <c r="J269" s="17"/>
      <c r="K269" s="17"/>
      <c r="L269" s="17"/>
      <c r="M269" s="17"/>
      <c r="N269" s="17"/>
      <c r="O269" s="3">
        <f t="shared" ref="O269:O270" si="61">SUM(C269:N269)</f>
        <v>485</v>
      </c>
      <c r="Q269" s="42"/>
    </row>
    <row r="270" spans="1:17" x14ac:dyDescent="0.25">
      <c r="A270" s="45"/>
      <c r="B270" s="23" t="s">
        <v>3</v>
      </c>
      <c r="C270" s="24">
        <v>7</v>
      </c>
      <c r="D270" s="24">
        <v>3</v>
      </c>
      <c r="E270" s="24">
        <v>10</v>
      </c>
      <c r="F270" s="24">
        <v>10</v>
      </c>
      <c r="G270" s="24">
        <v>9</v>
      </c>
      <c r="H270" s="24">
        <v>10</v>
      </c>
      <c r="I270" s="24">
        <v>0</v>
      </c>
      <c r="J270" s="24"/>
      <c r="K270" s="24"/>
      <c r="L270" s="24"/>
      <c r="M270" s="24"/>
      <c r="N270" s="24"/>
      <c r="O270" s="25">
        <f t="shared" si="61"/>
        <v>49</v>
      </c>
      <c r="Q270" s="42"/>
    </row>
    <row r="271" spans="1:17" x14ac:dyDescent="0.25">
      <c r="A271" s="43" t="s">
        <v>122</v>
      </c>
      <c r="B271" s="20" t="s">
        <v>2</v>
      </c>
      <c r="C271" s="32"/>
      <c r="D271" s="21">
        <v>55</v>
      </c>
      <c r="E271" s="21">
        <v>115</v>
      </c>
      <c r="F271" s="21">
        <v>67</v>
      </c>
      <c r="G271" s="21"/>
      <c r="H271" s="21"/>
      <c r="I271" s="21"/>
      <c r="J271" s="21"/>
      <c r="K271" s="21"/>
      <c r="L271" s="21"/>
      <c r="M271" s="21"/>
      <c r="N271" s="21"/>
      <c r="O271" s="22">
        <f>SUM(C271:N271)</f>
        <v>237</v>
      </c>
      <c r="Q271" s="41">
        <v>51</v>
      </c>
    </row>
    <row r="272" spans="1:17" x14ac:dyDescent="0.25">
      <c r="A272" s="44"/>
      <c r="B272" s="19" t="s">
        <v>1</v>
      </c>
      <c r="C272" s="17">
        <v>60</v>
      </c>
      <c r="D272" s="17">
        <v>57</v>
      </c>
      <c r="E272" s="17">
        <v>57</v>
      </c>
      <c r="F272" s="17">
        <v>75</v>
      </c>
      <c r="G272" s="17">
        <v>148</v>
      </c>
      <c r="H272" s="17">
        <v>86</v>
      </c>
      <c r="I272" s="17">
        <v>125</v>
      </c>
      <c r="J272" s="17"/>
      <c r="K272" s="17"/>
      <c r="L272" s="17"/>
      <c r="M272" s="17"/>
      <c r="N272" s="17"/>
      <c r="O272" s="3">
        <f t="shared" ref="O272:O273" si="62">SUM(C272:N272)</f>
        <v>608</v>
      </c>
      <c r="Q272" s="42"/>
    </row>
    <row r="273" spans="1:17" x14ac:dyDescent="0.25">
      <c r="A273" s="45"/>
      <c r="B273" s="23" t="s">
        <v>3</v>
      </c>
      <c r="C273" s="24">
        <v>3</v>
      </c>
      <c r="D273" s="24">
        <v>14</v>
      </c>
      <c r="E273" s="24">
        <v>0</v>
      </c>
      <c r="F273" s="24">
        <v>4</v>
      </c>
      <c r="G273" s="24">
        <v>7</v>
      </c>
      <c r="H273" s="24">
        <v>9</v>
      </c>
      <c r="I273" s="24">
        <v>1</v>
      </c>
      <c r="J273" s="24"/>
      <c r="K273" s="24"/>
      <c r="L273" s="24"/>
      <c r="M273" s="24"/>
      <c r="N273" s="24"/>
      <c r="O273" s="25">
        <f t="shared" si="62"/>
        <v>38</v>
      </c>
      <c r="Q273" s="42"/>
    </row>
    <row r="274" spans="1:17" x14ac:dyDescent="0.25">
      <c r="A274" s="43" t="s">
        <v>123</v>
      </c>
      <c r="B274" s="20" t="s">
        <v>2</v>
      </c>
      <c r="C274" s="32"/>
      <c r="D274" s="21">
        <v>41</v>
      </c>
      <c r="E274" s="21">
        <v>116</v>
      </c>
      <c r="F274" s="21">
        <v>93</v>
      </c>
      <c r="G274" s="21"/>
      <c r="H274" s="21"/>
      <c r="I274" s="21"/>
      <c r="J274" s="21"/>
      <c r="K274" s="21"/>
      <c r="L274" s="21"/>
      <c r="M274" s="21"/>
      <c r="N274" s="21"/>
      <c r="O274" s="22">
        <f>SUM(C274:N274)</f>
        <v>250</v>
      </c>
      <c r="Q274" s="41">
        <v>29</v>
      </c>
    </row>
    <row r="275" spans="1:17" x14ac:dyDescent="0.25">
      <c r="A275" s="44"/>
      <c r="B275" s="19" t="s">
        <v>1</v>
      </c>
      <c r="C275" s="17">
        <v>89</v>
      </c>
      <c r="D275" s="17">
        <v>118</v>
      </c>
      <c r="E275" s="17">
        <v>102</v>
      </c>
      <c r="F275" s="17">
        <v>157</v>
      </c>
      <c r="G275" s="17">
        <v>148</v>
      </c>
      <c r="H275" s="17">
        <v>225</v>
      </c>
      <c r="I275" s="17">
        <v>175</v>
      </c>
      <c r="J275" s="17"/>
      <c r="K275" s="17"/>
      <c r="L275" s="17"/>
      <c r="M275" s="17"/>
      <c r="N275" s="17"/>
      <c r="O275" s="3">
        <f t="shared" ref="O275:O276" si="63">SUM(C275:N275)</f>
        <v>1014</v>
      </c>
      <c r="Q275" s="42"/>
    </row>
    <row r="276" spans="1:17" x14ac:dyDescent="0.25">
      <c r="A276" s="45"/>
      <c r="B276" s="23" t="s">
        <v>3</v>
      </c>
      <c r="C276" s="24">
        <v>14</v>
      </c>
      <c r="D276" s="24">
        <v>27</v>
      </c>
      <c r="E276" s="24">
        <v>10</v>
      </c>
      <c r="F276" s="24">
        <v>22</v>
      </c>
      <c r="G276" s="24">
        <v>11</v>
      </c>
      <c r="H276" s="24">
        <v>7</v>
      </c>
      <c r="I276" s="24">
        <v>5</v>
      </c>
      <c r="J276" s="24"/>
      <c r="K276" s="24"/>
      <c r="L276" s="24"/>
      <c r="M276" s="24"/>
      <c r="N276" s="24"/>
      <c r="O276" s="25">
        <f t="shared" si="63"/>
        <v>96</v>
      </c>
      <c r="Q276" s="42"/>
    </row>
    <row r="277" spans="1:17" x14ac:dyDescent="0.25">
      <c r="A277" s="43" t="s">
        <v>124</v>
      </c>
      <c r="B277" s="20" t="s">
        <v>2</v>
      </c>
      <c r="C277" s="32"/>
      <c r="D277" s="21">
        <v>21</v>
      </c>
      <c r="E277" s="21">
        <v>41</v>
      </c>
      <c r="F277" s="21">
        <v>49</v>
      </c>
      <c r="G277" s="21"/>
      <c r="H277" s="21"/>
      <c r="I277" s="21"/>
      <c r="J277" s="21"/>
      <c r="K277" s="21"/>
      <c r="L277" s="21"/>
      <c r="M277" s="21"/>
      <c r="N277" s="21"/>
      <c r="O277" s="22">
        <f>SUM(C277:N277)</f>
        <v>111</v>
      </c>
      <c r="Q277" s="41">
        <v>23</v>
      </c>
    </row>
    <row r="278" spans="1:17" x14ac:dyDescent="0.25">
      <c r="A278" s="44"/>
      <c r="B278" s="19" t="s">
        <v>1</v>
      </c>
      <c r="C278" s="17">
        <v>24</v>
      </c>
      <c r="D278" s="17">
        <v>30</v>
      </c>
      <c r="E278" s="17">
        <v>36</v>
      </c>
      <c r="F278" s="17">
        <v>83</v>
      </c>
      <c r="G278" s="17">
        <v>95</v>
      </c>
      <c r="H278" s="17">
        <v>113</v>
      </c>
      <c r="I278" s="17">
        <v>66</v>
      </c>
      <c r="J278" s="17"/>
      <c r="K278" s="17"/>
      <c r="L278" s="17"/>
      <c r="M278" s="17"/>
      <c r="N278" s="17"/>
      <c r="O278" s="3">
        <f t="shared" ref="O278:O279" si="64">SUM(C278:N278)</f>
        <v>447</v>
      </c>
      <c r="Q278" s="42"/>
    </row>
    <row r="279" spans="1:17" x14ac:dyDescent="0.25">
      <c r="A279" s="45"/>
      <c r="B279" s="23" t="s">
        <v>3</v>
      </c>
      <c r="C279" s="24">
        <v>8</v>
      </c>
      <c r="D279" s="24">
        <v>21</v>
      </c>
      <c r="E279" s="24">
        <v>3</v>
      </c>
      <c r="F279" s="24">
        <v>0</v>
      </c>
      <c r="G279" s="24">
        <v>8</v>
      </c>
      <c r="H279" s="24">
        <v>2</v>
      </c>
      <c r="I279" s="24">
        <v>4</v>
      </c>
      <c r="J279" s="24"/>
      <c r="K279" s="24"/>
      <c r="L279" s="24"/>
      <c r="M279" s="24"/>
      <c r="N279" s="24"/>
      <c r="O279" s="25">
        <f t="shared" si="64"/>
        <v>46</v>
      </c>
      <c r="Q279" s="42"/>
    </row>
    <row r="280" spans="1:17" x14ac:dyDescent="0.25">
      <c r="A280" s="43" t="s">
        <v>125</v>
      </c>
      <c r="B280" s="20" t="s">
        <v>2</v>
      </c>
      <c r="C280" s="32"/>
      <c r="D280" s="21">
        <v>63</v>
      </c>
      <c r="E280" s="21">
        <v>128</v>
      </c>
      <c r="F280" s="21">
        <v>72</v>
      </c>
      <c r="G280" s="21"/>
      <c r="H280" s="21"/>
      <c r="I280" s="21"/>
      <c r="J280" s="21"/>
      <c r="K280" s="21"/>
      <c r="L280" s="21"/>
      <c r="M280" s="21"/>
      <c r="N280" s="21"/>
      <c r="O280" s="22">
        <f>SUM(C280:N280)</f>
        <v>263</v>
      </c>
      <c r="Q280" s="41">
        <v>64</v>
      </c>
    </row>
    <row r="281" spans="1:17" x14ac:dyDescent="0.25">
      <c r="A281" s="44"/>
      <c r="B281" s="19" t="s">
        <v>1</v>
      </c>
      <c r="C281" s="17">
        <v>125</v>
      </c>
      <c r="D281" s="17">
        <v>68</v>
      </c>
      <c r="E281" s="17">
        <v>143</v>
      </c>
      <c r="F281" s="17">
        <v>194</v>
      </c>
      <c r="G281" s="17">
        <v>240</v>
      </c>
      <c r="H281" s="17">
        <v>112</v>
      </c>
      <c r="I281" s="17">
        <v>103</v>
      </c>
      <c r="J281" s="17"/>
      <c r="K281" s="17"/>
      <c r="L281" s="17"/>
      <c r="M281" s="17"/>
      <c r="N281" s="17"/>
      <c r="O281" s="3">
        <f t="shared" ref="O281:O282" si="65">SUM(C281:N281)</f>
        <v>985</v>
      </c>
      <c r="Q281" s="42"/>
    </row>
    <row r="282" spans="1:17" x14ac:dyDescent="0.25">
      <c r="A282" s="45"/>
      <c r="B282" s="23" t="s">
        <v>3</v>
      </c>
      <c r="C282" s="24">
        <v>52</v>
      </c>
      <c r="D282" s="24">
        <v>61</v>
      </c>
      <c r="E282" s="24">
        <v>53</v>
      </c>
      <c r="F282" s="24">
        <v>50</v>
      </c>
      <c r="G282" s="24">
        <v>33</v>
      </c>
      <c r="H282" s="24">
        <v>35</v>
      </c>
      <c r="I282" s="24">
        <v>28</v>
      </c>
      <c r="J282" s="24"/>
      <c r="K282" s="24"/>
      <c r="L282" s="24"/>
      <c r="M282" s="24"/>
      <c r="N282" s="24"/>
      <c r="O282" s="25">
        <f t="shared" si="65"/>
        <v>312</v>
      </c>
      <c r="Q282" s="42"/>
    </row>
    <row r="283" spans="1:17" x14ac:dyDescent="0.25">
      <c r="A283" s="43" t="s">
        <v>126</v>
      </c>
      <c r="B283" s="20" t="s">
        <v>2</v>
      </c>
      <c r="C283" s="32"/>
      <c r="D283" s="21">
        <v>102</v>
      </c>
      <c r="E283" s="21">
        <v>210</v>
      </c>
      <c r="F283" s="21">
        <v>77</v>
      </c>
      <c r="G283" s="21"/>
      <c r="H283" s="21"/>
      <c r="I283" s="21"/>
      <c r="J283" s="21"/>
      <c r="K283" s="21"/>
      <c r="L283" s="21"/>
      <c r="M283" s="21"/>
      <c r="N283" s="21"/>
      <c r="O283" s="22">
        <f>SUM(C283:N283)</f>
        <v>389</v>
      </c>
      <c r="Q283" s="41">
        <v>91</v>
      </c>
    </row>
    <row r="284" spans="1:17" x14ac:dyDescent="0.25">
      <c r="A284" s="44"/>
      <c r="B284" s="19" t="s">
        <v>1</v>
      </c>
      <c r="C284" s="17">
        <v>126</v>
      </c>
      <c r="D284" s="17">
        <v>132</v>
      </c>
      <c r="E284" s="17">
        <v>419</v>
      </c>
      <c r="F284" s="17">
        <v>201</v>
      </c>
      <c r="G284" s="17">
        <v>432</v>
      </c>
      <c r="H284" s="17">
        <v>341</v>
      </c>
      <c r="I284" s="17">
        <v>234</v>
      </c>
      <c r="J284" s="17"/>
      <c r="K284" s="17"/>
      <c r="L284" s="17"/>
      <c r="M284" s="17"/>
      <c r="N284" s="17"/>
      <c r="O284" s="3">
        <f t="shared" ref="O284:O285" si="66">SUM(C284:N284)</f>
        <v>1885</v>
      </c>
      <c r="Q284" s="42"/>
    </row>
    <row r="285" spans="1:17" x14ac:dyDescent="0.25">
      <c r="A285" s="45"/>
      <c r="B285" s="23" t="s">
        <v>3</v>
      </c>
      <c r="C285" s="24">
        <v>11</v>
      </c>
      <c r="D285" s="24">
        <v>5</v>
      </c>
      <c r="E285" s="24">
        <v>2</v>
      </c>
      <c r="F285" s="24">
        <v>19</v>
      </c>
      <c r="G285" s="24">
        <v>5</v>
      </c>
      <c r="H285" s="24">
        <v>4</v>
      </c>
      <c r="I285" s="24">
        <v>4</v>
      </c>
      <c r="J285" s="24"/>
      <c r="K285" s="24"/>
      <c r="L285" s="24"/>
      <c r="M285" s="24"/>
      <c r="N285" s="24"/>
      <c r="O285" s="25">
        <f t="shared" si="66"/>
        <v>50</v>
      </c>
      <c r="Q285" s="42"/>
    </row>
    <row r="286" spans="1:17" x14ac:dyDescent="0.25">
      <c r="A286" s="43" t="s">
        <v>127</v>
      </c>
      <c r="B286" s="20" t="s">
        <v>2</v>
      </c>
      <c r="C286" s="32"/>
      <c r="D286" s="21">
        <v>36</v>
      </c>
      <c r="E286" s="21">
        <v>74</v>
      </c>
      <c r="F286" s="21">
        <v>31</v>
      </c>
      <c r="G286" s="21"/>
      <c r="H286" s="21"/>
      <c r="I286" s="21"/>
      <c r="J286" s="21"/>
      <c r="K286" s="21"/>
      <c r="L286" s="21"/>
      <c r="M286" s="21"/>
      <c r="N286" s="21"/>
      <c r="O286" s="22">
        <f>SUM(C286:N286)</f>
        <v>141</v>
      </c>
      <c r="Q286" s="41">
        <v>24</v>
      </c>
    </row>
    <row r="287" spans="1:17" x14ac:dyDescent="0.25">
      <c r="A287" s="44"/>
      <c r="B287" s="19" t="s">
        <v>1</v>
      </c>
      <c r="C287" s="17">
        <v>87</v>
      </c>
      <c r="D287" s="17">
        <v>47</v>
      </c>
      <c r="E287" s="17">
        <v>193</v>
      </c>
      <c r="F287" s="17">
        <v>131</v>
      </c>
      <c r="G287" s="17">
        <v>228</v>
      </c>
      <c r="H287" s="17">
        <v>235</v>
      </c>
      <c r="I287" s="17">
        <v>156</v>
      </c>
      <c r="J287" s="17"/>
      <c r="K287" s="17"/>
      <c r="L287" s="17"/>
      <c r="M287" s="17"/>
      <c r="N287" s="17"/>
      <c r="O287" s="3">
        <f t="shared" ref="O287:O288" si="67">SUM(C287:N287)</f>
        <v>1077</v>
      </c>
      <c r="Q287" s="42"/>
    </row>
    <row r="288" spans="1:17" x14ac:dyDescent="0.25">
      <c r="A288" s="45"/>
      <c r="B288" s="23" t="s">
        <v>3</v>
      </c>
      <c r="C288" s="24">
        <v>1</v>
      </c>
      <c r="D288" s="24">
        <v>16</v>
      </c>
      <c r="E288" s="24">
        <v>22</v>
      </c>
      <c r="F288" s="24">
        <v>3</v>
      </c>
      <c r="G288" s="24">
        <v>2</v>
      </c>
      <c r="H288" s="24">
        <v>6</v>
      </c>
      <c r="I288" s="24">
        <v>1</v>
      </c>
      <c r="J288" s="24"/>
      <c r="K288" s="24"/>
      <c r="L288" s="24"/>
      <c r="M288" s="24"/>
      <c r="N288" s="24"/>
      <c r="O288" s="25">
        <f t="shared" si="67"/>
        <v>51</v>
      </c>
      <c r="Q288" s="42"/>
    </row>
    <row r="289" spans="1:17" x14ac:dyDescent="0.25">
      <c r="A289" s="43" t="s">
        <v>128</v>
      </c>
      <c r="B289" s="20" t="s">
        <v>2</v>
      </c>
      <c r="C289" s="32"/>
      <c r="D289" s="21">
        <v>44</v>
      </c>
      <c r="E289" s="21">
        <v>124</v>
      </c>
      <c r="F289" s="21">
        <v>73</v>
      </c>
      <c r="G289" s="21"/>
      <c r="H289" s="21"/>
      <c r="I289" s="21"/>
      <c r="J289" s="21"/>
      <c r="K289" s="21"/>
      <c r="L289" s="21"/>
      <c r="M289" s="21"/>
      <c r="N289" s="21"/>
      <c r="O289" s="22">
        <f>SUM(C289:N289)</f>
        <v>241</v>
      </c>
      <c r="Q289" s="41">
        <v>20</v>
      </c>
    </row>
    <row r="290" spans="1:17" x14ac:dyDescent="0.25">
      <c r="A290" s="44"/>
      <c r="B290" s="19" t="s">
        <v>1</v>
      </c>
      <c r="C290" s="17">
        <v>34</v>
      </c>
      <c r="D290" s="17">
        <v>20</v>
      </c>
      <c r="E290" s="17">
        <v>67</v>
      </c>
      <c r="F290" s="17">
        <v>86</v>
      </c>
      <c r="G290" s="17">
        <v>211</v>
      </c>
      <c r="H290" s="17">
        <v>140</v>
      </c>
      <c r="I290" s="17">
        <v>64</v>
      </c>
      <c r="J290" s="17"/>
      <c r="K290" s="17"/>
      <c r="L290" s="17"/>
      <c r="M290" s="17"/>
      <c r="N290" s="17"/>
      <c r="O290" s="3">
        <f t="shared" ref="O290:O291" si="68">SUM(C290:N290)</f>
        <v>622</v>
      </c>
      <c r="Q290" s="42"/>
    </row>
    <row r="291" spans="1:17" x14ac:dyDescent="0.25">
      <c r="A291" s="45"/>
      <c r="B291" s="23" t="s">
        <v>3</v>
      </c>
      <c r="C291" s="24">
        <v>4</v>
      </c>
      <c r="D291" s="24">
        <v>11</v>
      </c>
      <c r="E291" s="24">
        <v>18</v>
      </c>
      <c r="F291" s="24">
        <v>2</v>
      </c>
      <c r="G291" s="24">
        <v>19</v>
      </c>
      <c r="H291" s="24">
        <v>1</v>
      </c>
      <c r="I291" s="24">
        <v>8</v>
      </c>
      <c r="J291" s="24"/>
      <c r="K291" s="24"/>
      <c r="L291" s="24"/>
      <c r="M291" s="24"/>
      <c r="N291" s="24"/>
      <c r="O291" s="25">
        <f t="shared" si="68"/>
        <v>63</v>
      </c>
      <c r="Q291" s="42"/>
    </row>
    <row r="292" spans="1:17" x14ac:dyDescent="0.25">
      <c r="A292" s="43" t="s">
        <v>130</v>
      </c>
      <c r="B292" s="20" t="s">
        <v>2</v>
      </c>
      <c r="C292" s="32"/>
      <c r="D292" s="21">
        <v>108</v>
      </c>
      <c r="E292" s="21">
        <v>213</v>
      </c>
      <c r="F292" s="21">
        <v>127</v>
      </c>
      <c r="G292" s="21"/>
      <c r="H292" s="21"/>
      <c r="I292" s="21"/>
      <c r="J292" s="21"/>
      <c r="K292" s="21"/>
      <c r="L292" s="21"/>
      <c r="M292" s="21"/>
      <c r="N292" s="21"/>
      <c r="O292" s="22">
        <f>SUM(C292:N292)</f>
        <v>448</v>
      </c>
      <c r="Q292" s="41">
        <v>2144</v>
      </c>
    </row>
    <row r="293" spans="1:17" x14ac:dyDescent="0.25">
      <c r="A293" s="44"/>
      <c r="B293" s="19" t="s">
        <v>1</v>
      </c>
      <c r="C293" s="17">
        <v>97</v>
      </c>
      <c r="D293" s="17">
        <v>120</v>
      </c>
      <c r="E293" s="17">
        <v>110</v>
      </c>
      <c r="F293" s="17">
        <v>99</v>
      </c>
      <c r="G293" s="17">
        <v>152</v>
      </c>
      <c r="H293" s="17">
        <v>229</v>
      </c>
      <c r="I293" s="17">
        <v>136</v>
      </c>
      <c r="J293" s="17"/>
      <c r="K293" s="17"/>
      <c r="L293" s="17"/>
      <c r="M293" s="17"/>
      <c r="N293" s="17"/>
      <c r="O293" s="3">
        <f t="shared" ref="O293:O294" si="69">SUM(C293:N293)</f>
        <v>943</v>
      </c>
      <c r="Q293" s="42"/>
    </row>
    <row r="294" spans="1:17" x14ac:dyDescent="0.25">
      <c r="A294" s="45"/>
      <c r="B294" s="23" t="s">
        <v>3</v>
      </c>
      <c r="C294" s="24">
        <v>2</v>
      </c>
      <c r="D294" s="24">
        <v>3</v>
      </c>
      <c r="E294" s="24">
        <v>17</v>
      </c>
      <c r="F294" s="24">
        <v>12</v>
      </c>
      <c r="G294" s="24">
        <v>1</v>
      </c>
      <c r="H294" s="24">
        <v>3</v>
      </c>
      <c r="I294" s="24">
        <v>2</v>
      </c>
      <c r="J294" s="24"/>
      <c r="K294" s="24"/>
      <c r="L294" s="24"/>
      <c r="M294" s="24"/>
      <c r="N294" s="24"/>
      <c r="O294" s="25">
        <f t="shared" si="69"/>
        <v>40</v>
      </c>
      <c r="Q294" s="42"/>
    </row>
    <row r="295" spans="1:17" x14ac:dyDescent="0.25">
      <c r="A295" s="43" t="s">
        <v>194</v>
      </c>
      <c r="B295" s="20" t="s">
        <v>2</v>
      </c>
      <c r="C295" s="32"/>
      <c r="D295" s="21">
        <v>148</v>
      </c>
      <c r="E295" s="21">
        <v>193</v>
      </c>
      <c r="F295" s="21">
        <v>128</v>
      </c>
      <c r="G295" s="21"/>
      <c r="H295" s="21"/>
      <c r="I295" s="21"/>
      <c r="J295" s="21"/>
      <c r="K295" s="21"/>
      <c r="L295" s="21"/>
      <c r="M295" s="21"/>
      <c r="N295" s="21"/>
      <c r="O295" s="22">
        <f>SUM(C295:N295)</f>
        <v>469</v>
      </c>
      <c r="Q295" s="41">
        <v>33</v>
      </c>
    </row>
    <row r="296" spans="1:17" x14ac:dyDescent="0.25">
      <c r="A296" s="44"/>
      <c r="B296" s="19" t="s">
        <v>1</v>
      </c>
      <c r="C296" s="17">
        <v>105</v>
      </c>
      <c r="D296" s="17">
        <v>79</v>
      </c>
      <c r="E296" s="17">
        <v>147</v>
      </c>
      <c r="F296" s="17">
        <v>157</v>
      </c>
      <c r="G296" s="17">
        <v>169</v>
      </c>
      <c r="H296" s="17">
        <v>155</v>
      </c>
      <c r="I296" s="17">
        <v>163</v>
      </c>
      <c r="J296" s="17"/>
      <c r="K296" s="17"/>
      <c r="L296" s="17"/>
      <c r="M296" s="17"/>
      <c r="N296" s="17"/>
      <c r="O296" s="3">
        <f t="shared" ref="O296:O297" si="70">SUM(C296:N296)</f>
        <v>975</v>
      </c>
      <c r="Q296" s="42"/>
    </row>
    <row r="297" spans="1:17" x14ac:dyDescent="0.25">
      <c r="A297" s="45"/>
      <c r="B297" s="23" t="s">
        <v>3</v>
      </c>
      <c r="C297" s="24">
        <v>10</v>
      </c>
      <c r="D297" s="24">
        <v>9</v>
      </c>
      <c r="E297" s="24">
        <v>21</v>
      </c>
      <c r="F297" s="24">
        <v>11</v>
      </c>
      <c r="G297" s="24">
        <v>16</v>
      </c>
      <c r="H297" s="24">
        <v>8</v>
      </c>
      <c r="I297" s="24">
        <v>11</v>
      </c>
      <c r="J297" s="24"/>
      <c r="K297" s="24"/>
      <c r="L297" s="24"/>
      <c r="M297" s="24"/>
      <c r="N297" s="24"/>
      <c r="O297" s="25">
        <f t="shared" si="70"/>
        <v>86</v>
      </c>
      <c r="Q297" s="42"/>
    </row>
    <row r="298" spans="1:17" x14ac:dyDescent="0.25">
      <c r="A298" s="43" t="s">
        <v>132</v>
      </c>
      <c r="B298" s="20" t="s">
        <v>2</v>
      </c>
      <c r="C298" s="32"/>
      <c r="D298" s="21">
        <v>129</v>
      </c>
      <c r="E298" s="21">
        <v>218</v>
      </c>
      <c r="F298" s="21">
        <v>127</v>
      </c>
      <c r="G298" s="21"/>
      <c r="H298" s="21"/>
      <c r="I298" s="21"/>
      <c r="J298" s="21"/>
      <c r="K298" s="21"/>
      <c r="L298" s="21"/>
      <c r="M298" s="21"/>
      <c r="N298" s="21"/>
      <c r="O298" s="22">
        <f>SUM(C298:N298)</f>
        <v>474</v>
      </c>
      <c r="Q298" s="41">
        <v>66</v>
      </c>
    </row>
    <row r="299" spans="1:17" x14ac:dyDescent="0.25">
      <c r="A299" s="44"/>
      <c r="B299" s="19" t="s">
        <v>1</v>
      </c>
      <c r="C299" s="17">
        <v>113</v>
      </c>
      <c r="D299" s="17">
        <v>93</v>
      </c>
      <c r="E299" s="17">
        <v>137</v>
      </c>
      <c r="F299" s="17">
        <v>141</v>
      </c>
      <c r="G299" s="17">
        <v>237</v>
      </c>
      <c r="H299" s="17">
        <v>152</v>
      </c>
      <c r="I299" s="17">
        <v>217</v>
      </c>
      <c r="J299" s="17"/>
      <c r="K299" s="17"/>
      <c r="L299" s="17"/>
      <c r="M299" s="17"/>
      <c r="N299" s="17"/>
      <c r="O299" s="3">
        <f t="shared" ref="O299:O300" si="71">SUM(C299:N299)</f>
        <v>1090</v>
      </c>
      <c r="Q299" s="42"/>
    </row>
    <row r="300" spans="1:17" x14ac:dyDescent="0.25">
      <c r="A300" s="45"/>
      <c r="B300" s="23" t="s">
        <v>3</v>
      </c>
      <c r="C300" s="24">
        <v>21</v>
      </c>
      <c r="D300" s="24">
        <v>9</v>
      </c>
      <c r="E300" s="24">
        <v>16</v>
      </c>
      <c r="F300" s="24">
        <v>3</v>
      </c>
      <c r="G300" s="24">
        <v>5</v>
      </c>
      <c r="H300" s="24">
        <v>6</v>
      </c>
      <c r="I300" s="24">
        <v>6</v>
      </c>
      <c r="J300" s="24"/>
      <c r="K300" s="24"/>
      <c r="L300" s="24"/>
      <c r="M300" s="24"/>
      <c r="N300" s="24"/>
      <c r="O300" s="25">
        <f t="shared" si="71"/>
        <v>66</v>
      </c>
      <c r="Q300" s="42"/>
    </row>
    <row r="301" spans="1:17" x14ac:dyDescent="0.25">
      <c r="A301" s="43" t="s">
        <v>133</v>
      </c>
      <c r="B301" s="20" t="s">
        <v>2</v>
      </c>
      <c r="C301" s="32"/>
      <c r="D301" s="21">
        <v>43</v>
      </c>
      <c r="E301" s="21">
        <v>134</v>
      </c>
      <c r="F301" s="21">
        <v>62</v>
      </c>
      <c r="G301" s="21"/>
      <c r="H301" s="21"/>
      <c r="I301" s="21"/>
      <c r="J301" s="21"/>
      <c r="K301" s="21"/>
      <c r="L301" s="21"/>
      <c r="M301" s="21"/>
      <c r="N301" s="21"/>
      <c r="O301" s="22">
        <f>SUM(C301:N301)</f>
        <v>239</v>
      </c>
      <c r="Q301" s="41">
        <v>26</v>
      </c>
    </row>
    <row r="302" spans="1:17" x14ac:dyDescent="0.25">
      <c r="A302" s="44"/>
      <c r="B302" s="19" t="s">
        <v>1</v>
      </c>
      <c r="C302" s="17">
        <v>42</v>
      </c>
      <c r="D302" s="17">
        <v>45</v>
      </c>
      <c r="E302" s="17">
        <v>36</v>
      </c>
      <c r="F302" s="17">
        <v>82</v>
      </c>
      <c r="G302" s="17">
        <v>110</v>
      </c>
      <c r="H302" s="17">
        <v>56</v>
      </c>
      <c r="I302" s="17">
        <v>129</v>
      </c>
      <c r="J302" s="17"/>
      <c r="K302" s="17"/>
      <c r="L302" s="17"/>
      <c r="M302" s="17"/>
      <c r="N302" s="17"/>
      <c r="O302" s="3">
        <f t="shared" ref="O302:O303" si="72">SUM(C302:N302)</f>
        <v>500</v>
      </c>
      <c r="Q302" s="42"/>
    </row>
    <row r="303" spans="1:17" x14ac:dyDescent="0.25">
      <c r="A303" s="45"/>
      <c r="B303" s="23" t="s">
        <v>3</v>
      </c>
      <c r="C303" s="24">
        <v>8</v>
      </c>
      <c r="D303" s="24">
        <v>13</v>
      </c>
      <c r="E303" s="24">
        <v>11</v>
      </c>
      <c r="F303" s="24">
        <v>27</v>
      </c>
      <c r="G303" s="24">
        <v>9</v>
      </c>
      <c r="H303" s="24">
        <v>0</v>
      </c>
      <c r="I303" s="24">
        <v>4</v>
      </c>
      <c r="J303" s="24"/>
      <c r="K303" s="24"/>
      <c r="L303" s="24"/>
      <c r="M303" s="24"/>
      <c r="N303" s="24"/>
      <c r="O303" s="25">
        <f t="shared" si="72"/>
        <v>72</v>
      </c>
      <c r="Q303" s="42"/>
    </row>
    <row r="304" spans="1:17" x14ac:dyDescent="0.25">
      <c r="A304" s="43" t="s">
        <v>134</v>
      </c>
      <c r="B304" s="20" t="s">
        <v>2</v>
      </c>
      <c r="C304" s="32"/>
      <c r="D304" s="21">
        <v>60</v>
      </c>
      <c r="E304" s="21">
        <v>54</v>
      </c>
      <c r="F304" s="21">
        <v>67</v>
      </c>
      <c r="G304" s="21"/>
      <c r="H304" s="21"/>
      <c r="I304" s="21"/>
      <c r="J304" s="21"/>
      <c r="K304" s="21"/>
      <c r="L304" s="21"/>
      <c r="M304" s="21"/>
      <c r="N304" s="21"/>
      <c r="O304" s="22">
        <f>SUM(C304:N304)</f>
        <v>181</v>
      </c>
      <c r="Q304" s="41">
        <v>29</v>
      </c>
    </row>
    <row r="305" spans="1:17" x14ac:dyDescent="0.25">
      <c r="A305" s="44"/>
      <c r="B305" s="19" t="s">
        <v>1</v>
      </c>
      <c r="C305" s="17">
        <v>62</v>
      </c>
      <c r="D305" s="17">
        <v>28</v>
      </c>
      <c r="E305" s="17">
        <v>54</v>
      </c>
      <c r="F305" s="17">
        <v>44</v>
      </c>
      <c r="G305" s="17">
        <v>69</v>
      </c>
      <c r="H305" s="17">
        <v>44</v>
      </c>
      <c r="I305" s="17">
        <v>53</v>
      </c>
      <c r="J305" s="17"/>
      <c r="K305" s="17"/>
      <c r="L305" s="17"/>
      <c r="M305" s="17"/>
      <c r="N305" s="17"/>
      <c r="O305" s="3">
        <f t="shared" ref="O305:O306" si="73">SUM(C305:N305)</f>
        <v>354</v>
      </c>
      <c r="Q305" s="42"/>
    </row>
    <row r="306" spans="1:17" x14ac:dyDescent="0.25">
      <c r="A306" s="45"/>
      <c r="B306" s="23" t="s">
        <v>3</v>
      </c>
      <c r="C306" s="24">
        <v>10</v>
      </c>
      <c r="D306" s="24">
        <v>15</v>
      </c>
      <c r="E306" s="24">
        <v>24</v>
      </c>
      <c r="F306" s="24">
        <v>18</v>
      </c>
      <c r="G306" s="24">
        <v>17</v>
      </c>
      <c r="H306" s="24">
        <v>32</v>
      </c>
      <c r="I306" s="24">
        <v>35</v>
      </c>
      <c r="J306" s="24"/>
      <c r="K306" s="24"/>
      <c r="L306" s="24"/>
      <c r="M306" s="24"/>
      <c r="N306" s="24"/>
      <c r="O306" s="25">
        <f t="shared" si="73"/>
        <v>151</v>
      </c>
      <c r="Q306" s="42"/>
    </row>
    <row r="307" spans="1:17" x14ac:dyDescent="0.25">
      <c r="A307" s="43" t="s">
        <v>135</v>
      </c>
      <c r="B307" s="20" t="s">
        <v>2</v>
      </c>
      <c r="C307" s="32"/>
      <c r="D307" s="21">
        <v>45</v>
      </c>
      <c r="E307" s="21">
        <v>82</v>
      </c>
      <c r="F307" s="21">
        <v>99</v>
      </c>
      <c r="G307" s="21"/>
      <c r="H307" s="21"/>
      <c r="I307" s="21"/>
      <c r="J307" s="21"/>
      <c r="K307" s="21"/>
      <c r="L307" s="21"/>
      <c r="M307" s="21"/>
      <c r="N307" s="21"/>
      <c r="O307" s="22">
        <f>SUM(C307:N307)</f>
        <v>226</v>
      </c>
      <c r="Q307" s="41">
        <v>18</v>
      </c>
    </row>
    <row r="308" spans="1:17" x14ac:dyDescent="0.25">
      <c r="A308" s="44"/>
      <c r="B308" s="19" t="s">
        <v>1</v>
      </c>
      <c r="C308" s="17">
        <v>172</v>
      </c>
      <c r="D308" s="17">
        <v>186</v>
      </c>
      <c r="E308" s="17">
        <v>217</v>
      </c>
      <c r="F308" s="17">
        <v>219</v>
      </c>
      <c r="G308" s="17">
        <v>309</v>
      </c>
      <c r="H308" s="17">
        <v>212</v>
      </c>
      <c r="I308" s="17">
        <v>222</v>
      </c>
      <c r="J308" s="17"/>
      <c r="K308" s="17"/>
      <c r="L308" s="17"/>
      <c r="M308" s="17"/>
      <c r="N308" s="17"/>
      <c r="O308" s="3">
        <f t="shared" ref="O308" si="74">SUM(C308:N308)</f>
        <v>1537</v>
      </c>
      <c r="Q308" s="42"/>
    </row>
    <row r="309" spans="1:17" x14ac:dyDescent="0.25">
      <c r="A309" s="45"/>
      <c r="B309" s="23" t="s">
        <v>3</v>
      </c>
      <c r="C309" s="24">
        <v>12</v>
      </c>
      <c r="D309" s="24">
        <v>19</v>
      </c>
      <c r="E309" s="24">
        <v>15</v>
      </c>
      <c r="F309" s="24">
        <v>25</v>
      </c>
      <c r="G309" s="24">
        <v>38</v>
      </c>
      <c r="H309" s="24">
        <v>8</v>
      </c>
      <c r="I309" s="24">
        <v>2</v>
      </c>
      <c r="J309" s="24"/>
      <c r="K309" s="24"/>
      <c r="L309" s="24"/>
      <c r="M309" s="24"/>
      <c r="N309" s="24"/>
      <c r="O309" s="25">
        <f>SUM(C309:N309)</f>
        <v>119</v>
      </c>
      <c r="Q309" s="42"/>
    </row>
    <row r="310" spans="1:17" x14ac:dyDescent="0.25">
      <c r="A310" s="43" t="s">
        <v>136</v>
      </c>
      <c r="B310" s="20" t="s">
        <v>2</v>
      </c>
      <c r="C310" s="32"/>
      <c r="D310" s="21">
        <v>55</v>
      </c>
      <c r="E310" s="21">
        <v>172</v>
      </c>
      <c r="F310" s="21">
        <v>77</v>
      </c>
      <c r="G310" s="21"/>
      <c r="H310" s="21"/>
      <c r="I310" s="21"/>
      <c r="J310" s="21"/>
      <c r="K310" s="21"/>
      <c r="L310" s="21"/>
      <c r="M310" s="21"/>
      <c r="N310" s="21"/>
      <c r="O310" s="22">
        <f>SUM(C310:N310)</f>
        <v>304</v>
      </c>
      <c r="Q310" s="41">
        <v>34</v>
      </c>
    </row>
    <row r="311" spans="1:17" x14ac:dyDescent="0.25">
      <c r="A311" s="44"/>
      <c r="B311" s="19" t="s">
        <v>1</v>
      </c>
      <c r="C311" s="17">
        <v>62</v>
      </c>
      <c r="D311" s="17">
        <v>132</v>
      </c>
      <c r="E311" s="17">
        <v>126</v>
      </c>
      <c r="F311" s="17">
        <v>145</v>
      </c>
      <c r="G311" s="17">
        <v>179</v>
      </c>
      <c r="H311" s="17">
        <v>173</v>
      </c>
      <c r="I311" s="17">
        <v>118</v>
      </c>
      <c r="J311" s="17"/>
      <c r="K311" s="17"/>
      <c r="L311" s="17"/>
      <c r="M311" s="17"/>
      <c r="N311" s="17"/>
      <c r="O311" s="3">
        <f t="shared" ref="O311:O312" si="75">SUM(C311:N311)</f>
        <v>935</v>
      </c>
      <c r="Q311" s="42"/>
    </row>
    <row r="312" spans="1:17" x14ac:dyDescent="0.25">
      <c r="A312" s="45"/>
      <c r="B312" s="23" t="s">
        <v>3</v>
      </c>
      <c r="C312" s="24">
        <v>70</v>
      </c>
      <c r="D312" s="24">
        <v>71</v>
      </c>
      <c r="E312" s="24">
        <v>81</v>
      </c>
      <c r="F312" s="24">
        <v>63</v>
      </c>
      <c r="G312" s="24">
        <v>43</v>
      </c>
      <c r="H312" s="24">
        <v>37</v>
      </c>
      <c r="I312" s="24">
        <v>51</v>
      </c>
      <c r="J312" s="24"/>
      <c r="K312" s="24"/>
      <c r="L312" s="24"/>
      <c r="M312" s="24"/>
      <c r="N312" s="24"/>
      <c r="O312" s="25">
        <f t="shared" si="75"/>
        <v>416</v>
      </c>
      <c r="Q312" s="42"/>
    </row>
    <row r="313" spans="1:17" x14ac:dyDescent="0.25">
      <c r="A313" s="43" t="s">
        <v>137</v>
      </c>
      <c r="B313" s="20" t="s">
        <v>2</v>
      </c>
      <c r="C313" s="32"/>
      <c r="D313" s="21">
        <v>28</v>
      </c>
      <c r="E313" s="21">
        <v>53</v>
      </c>
      <c r="F313" s="21">
        <v>30</v>
      </c>
      <c r="G313" s="21"/>
      <c r="H313" s="21"/>
      <c r="I313" s="21"/>
      <c r="J313" s="21"/>
      <c r="K313" s="21"/>
      <c r="L313" s="21"/>
      <c r="M313" s="21"/>
      <c r="N313" s="21"/>
      <c r="O313" s="22">
        <f>SUM(C313:N313)</f>
        <v>111</v>
      </c>
      <c r="Q313" s="41">
        <v>25</v>
      </c>
    </row>
    <row r="314" spans="1:17" x14ac:dyDescent="0.25">
      <c r="A314" s="44"/>
      <c r="B314" s="19" t="s">
        <v>1</v>
      </c>
      <c r="C314" s="17">
        <v>33</v>
      </c>
      <c r="D314" s="17">
        <v>32</v>
      </c>
      <c r="E314" s="17">
        <v>151</v>
      </c>
      <c r="F314" s="17">
        <v>115</v>
      </c>
      <c r="G314" s="17">
        <v>228</v>
      </c>
      <c r="H314" s="17">
        <v>272</v>
      </c>
      <c r="I314" s="17">
        <v>180</v>
      </c>
      <c r="J314" s="17"/>
      <c r="K314" s="17"/>
      <c r="L314" s="17"/>
      <c r="M314" s="17"/>
      <c r="N314" s="17"/>
      <c r="O314" s="3">
        <f t="shared" ref="O314:O315" si="76">SUM(C314:N314)</f>
        <v>1011</v>
      </c>
      <c r="Q314" s="42"/>
    </row>
    <row r="315" spans="1:17" x14ac:dyDescent="0.25">
      <c r="A315" s="45"/>
      <c r="B315" s="23" t="s">
        <v>3</v>
      </c>
      <c r="C315" s="24">
        <v>1</v>
      </c>
      <c r="D315" s="24">
        <v>1</v>
      </c>
      <c r="E315" s="24">
        <v>7</v>
      </c>
      <c r="F315" s="24">
        <v>6</v>
      </c>
      <c r="G315" s="24">
        <v>5</v>
      </c>
      <c r="H315" s="24">
        <v>3</v>
      </c>
      <c r="I315" s="24">
        <v>3</v>
      </c>
      <c r="J315" s="24"/>
      <c r="K315" s="24"/>
      <c r="L315" s="24"/>
      <c r="M315" s="24"/>
      <c r="N315" s="24"/>
      <c r="O315" s="25">
        <f t="shared" si="76"/>
        <v>26</v>
      </c>
      <c r="Q315" s="42"/>
    </row>
    <row r="316" spans="1:17" x14ac:dyDescent="0.25">
      <c r="A316" s="43" t="s">
        <v>138</v>
      </c>
      <c r="B316" s="20" t="s">
        <v>2</v>
      </c>
      <c r="C316" s="32"/>
      <c r="D316" s="21">
        <v>69</v>
      </c>
      <c r="E316" s="21">
        <v>141</v>
      </c>
      <c r="F316" s="21">
        <v>48</v>
      </c>
      <c r="G316" s="21"/>
      <c r="H316" s="21"/>
      <c r="I316" s="21"/>
      <c r="J316" s="21"/>
      <c r="K316" s="21"/>
      <c r="L316" s="21"/>
      <c r="M316" s="21"/>
      <c r="N316" s="21"/>
      <c r="O316" s="22">
        <f>SUM(C316:N316)</f>
        <v>258</v>
      </c>
      <c r="Q316" s="41">
        <v>25</v>
      </c>
    </row>
    <row r="317" spans="1:17" x14ac:dyDescent="0.25">
      <c r="A317" s="44"/>
      <c r="B317" s="19" t="s">
        <v>1</v>
      </c>
      <c r="C317" s="17">
        <v>53</v>
      </c>
      <c r="D317" s="17">
        <v>382</v>
      </c>
      <c r="E317" s="17">
        <v>1034</v>
      </c>
      <c r="F317" s="17">
        <v>1562</v>
      </c>
      <c r="G317" s="17">
        <v>1510</v>
      </c>
      <c r="H317" s="17">
        <v>652</v>
      </c>
      <c r="I317" s="17">
        <v>334</v>
      </c>
      <c r="J317" s="17"/>
      <c r="K317" s="17"/>
      <c r="L317" s="17"/>
      <c r="M317" s="17"/>
      <c r="N317" s="17"/>
      <c r="O317" s="3">
        <f t="shared" ref="O317" si="77">SUM(C317:N317)</f>
        <v>5527</v>
      </c>
      <c r="Q317" s="42"/>
    </row>
    <row r="318" spans="1:17" x14ac:dyDescent="0.25">
      <c r="A318" s="45"/>
      <c r="B318" s="23" t="s">
        <v>3</v>
      </c>
      <c r="C318" s="24">
        <v>12</v>
      </c>
      <c r="D318" s="24">
        <v>8</v>
      </c>
      <c r="E318" s="24">
        <v>3</v>
      </c>
      <c r="F318" s="24">
        <v>0</v>
      </c>
      <c r="G318" s="24">
        <v>0</v>
      </c>
      <c r="H318" s="24">
        <v>2</v>
      </c>
      <c r="I318" s="24">
        <v>0</v>
      </c>
      <c r="J318" s="24"/>
      <c r="K318" s="24"/>
      <c r="L318" s="24"/>
      <c r="M318" s="24"/>
      <c r="N318" s="24"/>
      <c r="O318" s="25">
        <f>SUM(C318:N318)</f>
        <v>25</v>
      </c>
      <c r="Q318" s="42"/>
    </row>
    <row r="319" spans="1:17" x14ac:dyDescent="0.25">
      <c r="A319" s="43" t="s">
        <v>139</v>
      </c>
      <c r="B319" s="20" t="s">
        <v>2</v>
      </c>
      <c r="C319" s="32"/>
      <c r="D319" s="21">
        <v>100</v>
      </c>
      <c r="E319" s="21">
        <v>220</v>
      </c>
      <c r="F319" s="21">
        <v>117</v>
      </c>
      <c r="G319" s="21"/>
      <c r="H319" s="21"/>
      <c r="I319" s="21"/>
      <c r="J319" s="21"/>
      <c r="K319" s="21"/>
      <c r="L319" s="21"/>
      <c r="M319" s="21"/>
      <c r="N319" s="21"/>
      <c r="O319" s="22">
        <f>SUM(C319:N319)</f>
        <v>437</v>
      </c>
      <c r="Q319" s="41">
        <v>53</v>
      </c>
    </row>
    <row r="320" spans="1:17" x14ac:dyDescent="0.25">
      <c r="A320" s="44"/>
      <c r="B320" s="19" t="s">
        <v>1</v>
      </c>
      <c r="C320" s="17">
        <v>129</v>
      </c>
      <c r="D320" s="17">
        <v>121</v>
      </c>
      <c r="E320" s="17">
        <v>214</v>
      </c>
      <c r="F320" s="17">
        <v>181</v>
      </c>
      <c r="G320" s="17">
        <v>196</v>
      </c>
      <c r="H320" s="17">
        <v>116</v>
      </c>
      <c r="I320" s="17">
        <v>151</v>
      </c>
      <c r="J320" s="17"/>
      <c r="K320" s="17"/>
      <c r="L320" s="17"/>
      <c r="M320" s="17"/>
      <c r="N320" s="17"/>
      <c r="O320" s="3">
        <f t="shared" ref="O320:O321" si="78">SUM(C320:N320)</f>
        <v>1108</v>
      </c>
      <c r="Q320" s="42"/>
    </row>
    <row r="321" spans="1:17" x14ac:dyDescent="0.25">
      <c r="A321" s="45"/>
      <c r="B321" s="23" t="s">
        <v>3</v>
      </c>
      <c r="C321" s="24">
        <v>120</v>
      </c>
      <c r="D321" s="24">
        <v>66</v>
      </c>
      <c r="E321" s="24">
        <v>50</v>
      </c>
      <c r="F321" s="24">
        <v>84</v>
      </c>
      <c r="G321" s="24">
        <v>46</v>
      </c>
      <c r="H321" s="24">
        <v>32</v>
      </c>
      <c r="I321" s="24">
        <v>27</v>
      </c>
      <c r="J321" s="24"/>
      <c r="K321" s="24"/>
      <c r="L321" s="24"/>
      <c r="M321" s="24"/>
      <c r="N321" s="24"/>
      <c r="O321" s="25">
        <f t="shared" si="78"/>
        <v>425</v>
      </c>
      <c r="Q321" s="42"/>
    </row>
    <row r="322" spans="1:17" x14ac:dyDescent="0.25">
      <c r="A322" s="43" t="s">
        <v>172</v>
      </c>
      <c r="B322" s="20" t="s">
        <v>2</v>
      </c>
      <c r="C322" s="32"/>
      <c r="D322" s="21">
        <v>41</v>
      </c>
      <c r="E322" s="21">
        <v>214</v>
      </c>
      <c r="F322" s="21">
        <v>111</v>
      </c>
      <c r="G322" s="21"/>
      <c r="H322" s="21"/>
      <c r="I322" s="21"/>
      <c r="J322" s="21"/>
      <c r="K322" s="21"/>
      <c r="L322" s="21"/>
      <c r="M322" s="21"/>
      <c r="N322" s="21"/>
      <c r="O322" s="22">
        <f>SUM(C322:N322)</f>
        <v>366</v>
      </c>
      <c r="Q322" s="41">
        <v>26</v>
      </c>
    </row>
    <row r="323" spans="1:17" x14ac:dyDescent="0.25">
      <c r="A323" s="44"/>
      <c r="B323" s="19" t="s">
        <v>1</v>
      </c>
      <c r="C323" s="17">
        <v>36</v>
      </c>
      <c r="D323" s="17">
        <v>30</v>
      </c>
      <c r="E323" s="17">
        <v>48</v>
      </c>
      <c r="F323" s="17">
        <v>65</v>
      </c>
      <c r="G323" s="17">
        <v>73</v>
      </c>
      <c r="H323" s="17">
        <v>56</v>
      </c>
      <c r="I323" s="17">
        <v>103</v>
      </c>
      <c r="J323" s="17"/>
      <c r="K323" s="17"/>
      <c r="L323" s="17"/>
      <c r="M323" s="17"/>
      <c r="N323" s="17"/>
      <c r="O323" s="3">
        <f t="shared" ref="O323:O324" si="79">SUM(C323:N323)</f>
        <v>411</v>
      </c>
      <c r="Q323" s="42"/>
    </row>
    <row r="324" spans="1:17" x14ac:dyDescent="0.25">
      <c r="A324" s="45"/>
      <c r="B324" s="23" t="s">
        <v>3</v>
      </c>
      <c r="C324" s="24">
        <v>5</v>
      </c>
      <c r="D324" s="24">
        <v>8</v>
      </c>
      <c r="E324" s="24">
        <v>2</v>
      </c>
      <c r="F324" s="24">
        <v>1</v>
      </c>
      <c r="G324" s="24">
        <v>3</v>
      </c>
      <c r="H324" s="24">
        <v>2</v>
      </c>
      <c r="I324" s="24">
        <v>4</v>
      </c>
      <c r="J324" s="24"/>
      <c r="K324" s="24"/>
      <c r="L324" s="24"/>
      <c r="M324" s="24"/>
      <c r="N324" s="24"/>
      <c r="O324" s="25">
        <f t="shared" si="79"/>
        <v>25</v>
      </c>
      <c r="Q324" s="42"/>
    </row>
    <row r="325" spans="1:17" x14ac:dyDescent="0.25">
      <c r="A325" s="43" t="s">
        <v>141</v>
      </c>
      <c r="B325" s="20" t="s">
        <v>2</v>
      </c>
      <c r="C325" s="32"/>
      <c r="D325" s="21">
        <v>70</v>
      </c>
      <c r="E325" s="21">
        <v>190</v>
      </c>
      <c r="F325" s="21">
        <v>97</v>
      </c>
      <c r="G325" s="21"/>
      <c r="H325" s="21"/>
      <c r="I325" s="21"/>
      <c r="J325" s="21"/>
      <c r="K325" s="21"/>
      <c r="L325" s="21"/>
      <c r="M325" s="21"/>
      <c r="N325" s="21"/>
      <c r="O325" s="22">
        <f>SUM(C325:N325)</f>
        <v>357</v>
      </c>
      <c r="Q325" s="41">
        <v>64</v>
      </c>
    </row>
    <row r="326" spans="1:17" x14ac:dyDescent="0.25">
      <c r="A326" s="44"/>
      <c r="B326" s="19" t="s">
        <v>1</v>
      </c>
      <c r="C326" s="17">
        <v>143</v>
      </c>
      <c r="D326" s="17">
        <v>118</v>
      </c>
      <c r="E326" s="17">
        <v>203</v>
      </c>
      <c r="F326" s="17">
        <v>221</v>
      </c>
      <c r="G326" s="17">
        <v>305</v>
      </c>
      <c r="H326" s="17">
        <v>161</v>
      </c>
      <c r="I326" s="17">
        <v>331</v>
      </c>
      <c r="J326" s="17"/>
      <c r="K326" s="17"/>
      <c r="L326" s="17"/>
      <c r="M326" s="17"/>
      <c r="N326" s="17"/>
      <c r="O326" s="3">
        <f t="shared" ref="O326:O327" si="80">SUM(C326:N326)</f>
        <v>1482</v>
      </c>
      <c r="Q326" s="42"/>
    </row>
    <row r="327" spans="1:17" x14ac:dyDescent="0.25">
      <c r="A327" s="45"/>
      <c r="B327" s="23" t="s">
        <v>3</v>
      </c>
      <c r="C327" s="24">
        <v>15</v>
      </c>
      <c r="D327" s="24">
        <v>7</v>
      </c>
      <c r="E327" s="24">
        <v>12</v>
      </c>
      <c r="F327" s="24">
        <v>6</v>
      </c>
      <c r="G327" s="24">
        <v>11</v>
      </c>
      <c r="H327" s="24">
        <v>15</v>
      </c>
      <c r="I327" s="24">
        <v>13</v>
      </c>
      <c r="J327" s="24"/>
      <c r="K327" s="24"/>
      <c r="L327" s="24"/>
      <c r="M327" s="24"/>
      <c r="N327" s="24"/>
      <c r="O327" s="25">
        <f t="shared" si="80"/>
        <v>79</v>
      </c>
      <c r="Q327" s="42"/>
    </row>
    <row r="328" spans="1:17" x14ac:dyDescent="0.25">
      <c r="A328" s="43" t="s">
        <v>142</v>
      </c>
      <c r="B328" s="20" t="s">
        <v>2</v>
      </c>
      <c r="C328" s="32"/>
      <c r="D328" s="21">
        <v>72</v>
      </c>
      <c r="E328" s="21">
        <v>82</v>
      </c>
      <c r="F328" s="21">
        <v>94</v>
      </c>
      <c r="G328" s="21"/>
      <c r="H328" s="21"/>
      <c r="I328" s="21"/>
      <c r="J328" s="21"/>
      <c r="K328" s="21"/>
      <c r="L328" s="21"/>
      <c r="M328" s="21"/>
      <c r="N328" s="21"/>
      <c r="O328" s="22">
        <f>SUM(C328:N328)</f>
        <v>248</v>
      </c>
      <c r="Q328" s="41">
        <v>72</v>
      </c>
    </row>
    <row r="329" spans="1:17" x14ac:dyDescent="0.25">
      <c r="A329" s="44"/>
      <c r="B329" s="19" t="s">
        <v>1</v>
      </c>
      <c r="C329" s="17">
        <v>379</v>
      </c>
      <c r="D329" s="17">
        <v>229</v>
      </c>
      <c r="E329" s="17">
        <v>318</v>
      </c>
      <c r="F329" s="17">
        <v>376</v>
      </c>
      <c r="G329" s="17">
        <v>320</v>
      </c>
      <c r="H329" s="17">
        <v>288</v>
      </c>
      <c r="I329" s="17">
        <v>131</v>
      </c>
      <c r="J329" s="17"/>
      <c r="K329" s="17"/>
      <c r="L329" s="17"/>
      <c r="M329" s="17"/>
      <c r="N329" s="17"/>
      <c r="O329" s="3">
        <f t="shared" ref="O329:O330" si="81">SUM(C329:N329)</f>
        <v>2041</v>
      </c>
      <c r="Q329" s="42"/>
    </row>
    <row r="330" spans="1:17" x14ac:dyDescent="0.25">
      <c r="A330" s="45"/>
      <c r="B330" s="23" t="s">
        <v>3</v>
      </c>
      <c r="C330" s="24">
        <v>27</v>
      </c>
      <c r="D330" s="24">
        <v>93</v>
      </c>
      <c r="E330" s="24">
        <v>46</v>
      </c>
      <c r="F330" s="24">
        <v>73</v>
      </c>
      <c r="G330" s="24">
        <v>45</v>
      </c>
      <c r="H330" s="24">
        <v>211</v>
      </c>
      <c r="I330" s="24">
        <v>27</v>
      </c>
      <c r="J330" s="24"/>
      <c r="K330" s="24"/>
      <c r="L330" s="24"/>
      <c r="M330" s="24"/>
      <c r="N330" s="24"/>
      <c r="O330" s="25">
        <f t="shared" si="81"/>
        <v>522</v>
      </c>
      <c r="Q330" s="42"/>
    </row>
    <row r="331" spans="1:17" x14ac:dyDescent="0.25">
      <c r="A331" s="43" t="s">
        <v>143</v>
      </c>
      <c r="B331" s="20" t="s">
        <v>2</v>
      </c>
      <c r="C331" s="32"/>
      <c r="D331" s="21">
        <v>83</v>
      </c>
      <c r="E331" s="21">
        <v>183</v>
      </c>
      <c r="F331" s="21">
        <v>97</v>
      </c>
      <c r="G331" s="21"/>
      <c r="H331" s="21"/>
      <c r="I331" s="21"/>
      <c r="J331" s="21"/>
      <c r="K331" s="21"/>
      <c r="L331" s="21"/>
      <c r="M331" s="21"/>
      <c r="N331" s="21"/>
      <c r="O331" s="22">
        <f>SUM(C331:N331)</f>
        <v>363</v>
      </c>
      <c r="Q331" s="41">
        <v>18</v>
      </c>
    </row>
    <row r="332" spans="1:17" x14ac:dyDescent="0.25">
      <c r="A332" s="44"/>
      <c r="B332" s="19" t="s">
        <v>1</v>
      </c>
      <c r="C332" s="17">
        <v>88</v>
      </c>
      <c r="D332" s="17">
        <v>55</v>
      </c>
      <c r="E332" s="17">
        <v>63</v>
      </c>
      <c r="F332" s="17">
        <v>109</v>
      </c>
      <c r="G332" s="17">
        <v>282</v>
      </c>
      <c r="H332" s="17">
        <v>88</v>
      </c>
      <c r="I332" s="17">
        <v>126</v>
      </c>
      <c r="J332" s="17"/>
      <c r="K332" s="17"/>
      <c r="L332" s="17"/>
      <c r="M332" s="17"/>
      <c r="N332" s="17"/>
      <c r="O332" s="3">
        <f t="shared" ref="O332:O333" si="82">SUM(C332:N332)</f>
        <v>811</v>
      </c>
      <c r="Q332" s="42"/>
    </row>
    <row r="333" spans="1:17" x14ac:dyDescent="0.25">
      <c r="A333" s="45"/>
      <c r="B333" s="23" t="s">
        <v>3</v>
      </c>
      <c r="C333" s="24">
        <v>10</v>
      </c>
      <c r="D333" s="24">
        <v>11</v>
      </c>
      <c r="E333" s="24">
        <v>20</v>
      </c>
      <c r="F333" s="24">
        <v>3</v>
      </c>
      <c r="G333" s="24">
        <v>17</v>
      </c>
      <c r="H333" s="24">
        <v>6</v>
      </c>
      <c r="I333" s="24">
        <v>1</v>
      </c>
      <c r="J333" s="24"/>
      <c r="K333" s="24"/>
      <c r="L333" s="24"/>
      <c r="M333" s="24"/>
      <c r="N333" s="24"/>
      <c r="O333" s="25">
        <f t="shared" si="82"/>
        <v>68</v>
      </c>
      <c r="Q333" s="42"/>
    </row>
    <row r="334" spans="1:17" x14ac:dyDescent="0.25">
      <c r="A334" s="43" t="s">
        <v>144</v>
      </c>
      <c r="B334" s="20" t="s">
        <v>2</v>
      </c>
      <c r="C334" s="32"/>
      <c r="D334" s="21">
        <v>74</v>
      </c>
      <c r="E334" s="21">
        <v>177</v>
      </c>
      <c r="F334" s="21">
        <v>67</v>
      </c>
      <c r="G334" s="21"/>
      <c r="H334" s="21"/>
      <c r="I334" s="21"/>
      <c r="J334" s="21"/>
      <c r="K334" s="21"/>
      <c r="L334" s="21"/>
      <c r="M334" s="21"/>
      <c r="N334" s="21"/>
      <c r="O334" s="22">
        <f>SUM(C334:N334)</f>
        <v>318</v>
      </c>
      <c r="Q334" s="41">
        <v>66</v>
      </c>
    </row>
    <row r="335" spans="1:17" x14ac:dyDescent="0.25">
      <c r="A335" s="44"/>
      <c r="B335" s="19" t="s">
        <v>1</v>
      </c>
      <c r="C335" s="17">
        <v>339</v>
      </c>
      <c r="D335" s="17">
        <v>205</v>
      </c>
      <c r="E335" s="17">
        <v>241</v>
      </c>
      <c r="F335" s="17">
        <v>267</v>
      </c>
      <c r="G335" s="17">
        <v>287</v>
      </c>
      <c r="H335" s="17">
        <v>100</v>
      </c>
      <c r="I335" s="17">
        <v>220</v>
      </c>
      <c r="J335" s="17"/>
      <c r="K335" s="17"/>
      <c r="L335" s="17"/>
      <c r="M335" s="17"/>
      <c r="N335" s="17"/>
      <c r="O335" s="3">
        <f t="shared" ref="O335:O336" si="83">SUM(C335:N335)</f>
        <v>1659</v>
      </c>
      <c r="Q335" s="42"/>
    </row>
    <row r="336" spans="1:17" x14ac:dyDescent="0.25">
      <c r="A336" s="45"/>
      <c r="B336" s="23" t="s">
        <v>3</v>
      </c>
      <c r="C336" s="24">
        <v>8</v>
      </c>
      <c r="D336" s="24">
        <v>12</v>
      </c>
      <c r="E336" s="24">
        <v>10</v>
      </c>
      <c r="F336" s="24">
        <v>11</v>
      </c>
      <c r="G336" s="24">
        <v>6</v>
      </c>
      <c r="H336" s="24">
        <v>4</v>
      </c>
      <c r="I336" s="24">
        <v>4</v>
      </c>
      <c r="J336" s="24"/>
      <c r="K336" s="24"/>
      <c r="L336" s="24"/>
      <c r="M336" s="24"/>
      <c r="N336" s="24"/>
      <c r="O336" s="25">
        <f t="shared" si="83"/>
        <v>55</v>
      </c>
      <c r="Q336" s="42"/>
    </row>
    <row r="337" spans="1:17" x14ac:dyDescent="0.25">
      <c r="A337" s="43" t="s">
        <v>145</v>
      </c>
      <c r="B337" s="20" t="s">
        <v>2</v>
      </c>
      <c r="C337" s="32"/>
      <c r="D337" s="21">
        <v>44</v>
      </c>
      <c r="E337" s="21">
        <v>131</v>
      </c>
      <c r="F337" s="21">
        <v>77</v>
      </c>
      <c r="G337" s="21"/>
      <c r="H337" s="21"/>
      <c r="I337" s="21"/>
      <c r="J337" s="21"/>
      <c r="K337" s="21"/>
      <c r="L337" s="21"/>
      <c r="M337" s="21"/>
      <c r="N337" s="21"/>
      <c r="O337" s="22">
        <f>SUM(C337:N337)</f>
        <v>252</v>
      </c>
      <c r="Q337" s="41">
        <v>18</v>
      </c>
    </row>
    <row r="338" spans="1:17" x14ac:dyDescent="0.25">
      <c r="A338" s="44"/>
      <c r="B338" s="19" t="s">
        <v>1</v>
      </c>
      <c r="C338" s="17">
        <v>70</v>
      </c>
      <c r="D338" s="17">
        <v>61</v>
      </c>
      <c r="E338" s="17">
        <v>76</v>
      </c>
      <c r="F338" s="17">
        <v>179</v>
      </c>
      <c r="G338" s="17">
        <v>136</v>
      </c>
      <c r="H338" s="17">
        <v>114</v>
      </c>
      <c r="I338" s="17">
        <v>146</v>
      </c>
      <c r="J338" s="17"/>
      <c r="K338" s="17"/>
      <c r="L338" s="17"/>
      <c r="M338" s="17"/>
      <c r="N338" s="17"/>
      <c r="O338" s="3">
        <f t="shared" ref="O338:O339" si="84">SUM(C338:N338)</f>
        <v>782</v>
      </c>
      <c r="Q338" s="42"/>
    </row>
    <row r="339" spans="1:17" x14ac:dyDescent="0.25">
      <c r="A339" s="45"/>
      <c r="B339" s="23" t="s">
        <v>3</v>
      </c>
      <c r="C339" s="24">
        <v>23</v>
      </c>
      <c r="D339" s="24">
        <v>29</v>
      </c>
      <c r="E339" s="24">
        <v>70</v>
      </c>
      <c r="F339" s="24">
        <v>61</v>
      </c>
      <c r="G339" s="24">
        <v>40</v>
      </c>
      <c r="H339" s="24">
        <v>52</v>
      </c>
      <c r="I339" s="24">
        <v>56</v>
      </c>
      <c r="J339" s="24"/>
      <c r="K339" s="24"/>
      <c r="L339" s="24"/>
      <c r="M339" s="24"/>
      <c r="N339" s="24"/>
      <c r="O339" s="25">
        <f t="shared" si="84"/>
        <v>331</v>
      </c>
      <c r="Q339" s="42"/>
    </row>
    <row r="340" spans="1:17" x14ac:dyDescent="0.25">
      <c r="A340" s="43" t="s">
        <v>146</v>
      </c>
      <c r="B340" s="20" t="s">
        <v>2</v>
      </c>
      <c r="C340" s="32"/>
      <c r="D340" s="21">
        <v>89</v>
      </c>
      <c r="E340" s="21">
        <v>93</v>
      </c>
      <c r="F340" s="21">
        <v>40</v>
      </c>
      <c r="G340" s="21"/>
      <c r="H340" s="21"/>
      <c r="I340" s="21"/>
      <c r="J340" s="21"/>
      <c r="K340" s="21"/>
      <c r="L340" s="21"/>
      <c r="M340" s="21"/>
      <c r="N340" s="21"/>
      <c r="O340" s="22">
        <f>SUM(C340:N340)</f>
        <v>222</v>
      </c>
      <c r="Q340" s="41">
        <v>23</v>
      </c>
    </row>
    <row r="341" spans="1:17" x14ac:dyDescent="0.25">
      <c r="A341" s="44"/>
      <c r="B341" s="19" t="s">
        <v>1</v>
      </c>
      <c r="C341" s="17">
        <v>26</v>
      </c>
      <c r="D341" s="17">
        <v>27</v>
      </c>
      <c r="E341" s="17">
        <v>72</v>
      </c>
      <c r="F341" s="17">
        <v>93</v>
      </c>
      <c r="G341" s="17">
        <v>91</v>
      </c>
      <c r="H341" s="17">
        <v>122</v>
      </c>
      <c r="I341" s="17">
        <v>108</v>
      </c>
      <c r="J341" s="17"/>
      <c r="K341" s="17"/>
      <c r="L341" s="17"/>
      <c r="M341" s="17"/>
      <c r="N341" s="17"/>
      <c r="O341" s="3">
        <f t="shared" ref="O341:O342" si="85">SUM(C341:N341)</f>
        <v>539</v>
      </c>
      <c r="Q341" s="42"/>
    </row>
    <row r="342" spans="1:17" x14ac:dyDescent="0.25">
      <c r="A342" s="45"/>
      <c r="B342" s="23" t="s">
        <v>3</v>
      </c>
      <c r="C342" s="24">
        <v>14</v>
      </c>
      <c r="D342" s="24">
        <v>23</v>
      </c>
      <c r="E342" s="24">
        <v>10</v>
      </c>
      <c r="F342" s="24">
        <v>13</v>
      </c>
      <c r="G342" s="24">
        <v>11</v>
      </c>
      <c r="H342" s="24">
        <v>9</v>
      </c>
      <c r="I342" s="24">
        <v>18</v>
      </c>
      <c r="J342" s="24"/>
      <c r="K342" s="24"/>
      <c r="L342" s="24"/>
      <c r="M342" s="24"/>
      <c r="N342" s="24"/>
      <c r="O342" s="25">
        <f t="shared" si="85"/>
        <v>98</v>
      </c>
      <c r="Q342" s="42"/>
    </row>
    <row r="343" spans="1:17" x14ac:dyDescent="0.25">
      <c r="A343" s="43" t="s">
        <v>147</v>
      </c>
      <c r="B343" s="20" t="s">
        <v>2</v>
      </c>
      <c r="C343" s="32"/>
      <c r="D343" s="21">
        <v>110</v>
      </c>
      <c r="E343" s="21">
        <v>132</v>
      </c>
      <c r="F343" s="21">
        <v>70</v>
      </c>
      <c r="G343" s="21"/>
      <c r="H343" s="21"/>
      <c r="I343" s="21"/>
      <c r="J343" s="21"/>
      <c r="K343" s="21"/>
      <c r="L343" s="21"/>
      <c r="M343" s="21"/>
      <c r="N343" s="21"/>
      <c r="O343" s="22">
        <f>SUM(C343:N343)</f>
        <v>312</v>
      </c>
      <c r="Q343" s="41">
        <v>50</v>
      </c>
    </row>
    <row r="344" spans="1:17" x14ac:dyDescent="0.25">
      <c r="A344" s="44"/>
      <c r="B344" s="19" t="s">
        <v>1</v>
      </c>
      <c r="C344" s="17">
        <v>57</v>
      </c>
      <c r="D344" s="17">
        <v>67</v>
      </c>
      <c r="E344" s="17">
        <v>95</v>
      </c>
      <c r="F344" s="17">
        <v>182</v>
      </c>
      <c r="G344" s="17">
        <v>123</v>
      </c>
      <c r="H344" s="17">
        <v>159</v>
      </c>
      <c r="I344" s="17">
        <v>178</v>
      </c>
      <c r="J344" s="17"/>
      <c r="K344" s="17"/>
      <c r="L344" s="17"/>
      <c r="M344" s="17"/>
      <c r="N344" s="17"/>
      <c r="O344" s="3">
        <f t="shared" ref="O344:O345" si="86">SUM(C344:N344)</f>
        <v>861</v>
      </c>
      <c r="Q344" s="42"/>
    </row>
    <row r="345" spans="1:17" x14ac:dyDescent="0.25">
      <c r="A345" s="45"/>
      <c r="B345" s="23" t="s">
        <v>3</v>
      </c>
      <c r="C345" s="24">
        <v>15</v>
      </c>
      <c r="D345" s="24">
        <v>12</v>
      </c>
      <c r="E345" s="24">
        <v>10</v>
      </c>
      <c r="F345" s="24">
        <v>12</v>
      </c>
      <c r="G345" s="24">
        <v>5</v>
      </c>
      <c r="H345" s="24">
        <v>7</v>
      </c>
      <c r="I345" s="24">
        <v>5</v>
      </c>
      <c r="J345" s="24"/>
      <c r="K345" s="24"/>
      <c r="L345" s="24"/>
      <c r="M345" s="24"/>
      <c r="N345" s="24"/>
      <c r="O345" s="25">
        <f t="shared" si="86"/>
        <v>66</v>
      </c>
      <c r="Q345" s="42"/>
    </row>
    <row r="346" spans="1:17" x14ac:dyDescent="0.25">
      <c r="A346" s="43" t="s">
        <v>148</v>
      </c>
      <c r="B346" s="20" t="s">
        <v>2</v>
      </c>
      <c r="C346" s="32"/>
      <c r="D346" s="21">
        <v>99</v>
      </c>
      <c r="E346" s="21">
        <v>130</v>
      </c>
      <c r="F346" s="21">
        <v>79</v>
      </c>
      <c r="G346" s="21"/>
      <c r="H346" s="21"/>
      <c r="I346" s="21"/>
      <c r="J346" s="21"/>
      <c r="K346" s="21"/>
      <c r="L346" s="21"/>
      <c r="M346" s="21"/>
      <c r="N346" s="21"/>
      <c r="O346" s="22">
        <f>SUM(C346:N346)</f>
        <v>308</v>
      </c>
      <c r="Q346" s="41">
        <v>46</v>
      </c>
    </row>
    <row r="347" spans="1:17" x14ac:dyDescent="0.25">
      <c r="A347" s="44"/>
      <c r="B347" s="19" t="s">
        <v>1</v>
      </c>
      <c r="C347" s="17">
        <v>52</v>
      </c>
      <c r="D347" s="17">
        <v>89</v>
      </c>
      <c r="E347" s="17">
        <v>290</v>
      </c>
      <c r="F347" s="17">
        <v>214</v>
      </c>
      <c r="G347" s="17">
        <v>193</v>
      </c>
      <c r="H347" s="17">
        <v>148</v>
      </c>
      <c r="I347" s="17">
        <v>164</v>
      </c>
      <c r="J347" s="17"/>
      <c r="K347" s="17"/>
      <c r="L347" s="17"/>
      <c r="M347" s="17"/>
      <c r="N347" s="17"/>
      <c r="O347" s="3">
        <f t="shared" ref="O347:O348" si="87">SUM(C347:N347)</f>
        <v>1150</v>
      </c>
      <c r="Q347" s="42"/>
    </row>
    <row r="348" spans="1:17" x14ac:dyDescent="0.25">
      <c r="A348" s="45"/>
      <c r="B348" s="23" t="s">
        <v>3</v>
      </c>
      <c r="C348" s="24">
        <v>1</v>
      </c>
      <c r="D348" s="24">
        <v>9</v>
      </c>
      <c r="E348" s="24">
        <v>2</v>
      </c>
      <c r="F348" s="24">
        <v>7</v>
      </c>
      <c r="G348" s="24">
        <v>3</v>
      </c>
      <c r="H348" s="24">
        <v>5</v>
      </c>
      <c r="I348" s="24">
        <v>1</v>
      </c>
      <c r="J348" s="24"/>
      <c r="K348" s="24"/>
      <c r="L348" s="24"/>
      <c r="M348" s="24"/>
      <c r="N348" s="24"/>
      <c r="O348" s="25">
        <f t="shared" si="87"/>
        <v>28</v>
      </c>
      <c r="Q348" s="42"/>
    </row>
    <row r="349" spans="1:17" x14ac:dyDescent="0.25">
      <c r="A349" s="43" t="s">
        <v>149</v>
      </c>
      <c r="B349" s="20" t="s">
        <v>2</v>
      </c>
      <c r="C349" s="32"/>
      <c r="D349" s="21">
        <v>74</v>
      </c>
      <c r="E349" s="21">
        <v>138</v>
      </c>
      <c r="F349" s="21">
        <v>67</v>
      </c>
      <c r="G349" s="21"/>
      <c r="H349" s="21"/>
      <c r="I349" s="21"/>
      <c r="J349" s="21"/>
      <c r="K349" s="21"/>
      <c r="L349" s="21"/>
      <c r="M349" s="21"/>
      <c r="N349" s="21"/>
      <c r="O349" s="22">
        <f>SUM(C349:N349)</f>
        <v>279</v>
      </c>
      <c r="Q349" s="41">
        <v>5</v>
      </c>
    </row>
    <row r="350" spans="1:17" x14ac:dyDescent="0.25">
      <c r="A350" s="44"/>
      <c r="B350" s="19" t="s">
        <v>1</v>
      </c>
      <c r="C350" s="17">
        <v>41</v>
      </c>
      <c r="D350" s="17">
        <v>83</v>
      </c>
      <c r="E350" s="17">
        <v>101</v>
      </c>
      <c r="F350" s="17">
        <v>138</v>
      </c>
      <c r="G350" s="17">
        <v>212</v>
      </c>
      <c r="H350" s="17">
        <v>240</v>
      </c>
      <c r="I350" s="17">
        <v>136</v>
      </c>
      <c r="J350" s="17"/>
      <c r="K350" s="17"/>
      <c r="L350" s="17"/>
      <c r="M350" s="17"/>
      <c r="N350" s="17"/>
      <c r="O350" s="3">
        <f t="shared" ref="O350:O351" si="88">SUM(C350:N350)</f>
        <v>951</v>
      </c>
      <c r="Q350" s="42"/>
    </row>
    <row r="351" spans="1:17" x14ac:dyDescent="0.25">
      <c r="A351" s="45"/>
      <c r="B351" s="23" t="s">
        <v>3</v>
      </c>
      <c r="C351" s="24">
        <v>29</v>
      </c>
      <c r="D351" s="24">
        <v>116</v>
      </c>
      <c r="E351" s="24">
        <v>57</v>
      </c>
      <c r="F351" s="24">
        <v>62</v>
      </c>
      <c r="G351" s="24">
        <v>35</v>
      </c>
      <c r="H351" s="24">
        <v>113</v>
      </c>
      <c r="I351" s="24">
        <v>45</v>
      </c>
      <c r="J351" s="24"/>
      <c r="K351" s="24"/>
      <c r="L351" s="24"/>
      <c r="M351" s="24"/>
      <c r="N351" s="24"/>
      <c r="O351" s="25">
        <f t="shared" si="88"/>
        <v>457</v>
      </c>
      <c r="Q351" s="42"/>
    </row>
    <row r="352" spans="1:17" x14ac:dyDescent="0.25">
      <c r="A352" s="43" t="s">
        <v>150</v>
      </c>
      <c r="B352" s="20" t="s">
        <v>2</v>
      </c>
      <c r="C352" s="32"/>
      <c r="D352" s="21">
        <v>89</v>
      </c>
      <c r="E352" s="21">
        <v>119</v>
      </c>
      <c r="F352" s="21">
        <v>71</v>
      </c>
      <c r="G352" s="21"/>
      <c r="H352" s="21"/>
      <c r="I352" s="21"/>
      <c r="J352" s="21"/>
      <c r="K352" s="21"/>
      <c r="L352" s="21"/>
      <c r="M352" s="21"/>
      <c r="N352" s="21"/>
      <c r="O352" s="22">
        <f>SUM(C352:N352)</f>
        <v>279</v>
      </c>
      <c r="Q352" s="41">
        <v>29</v>
      </c>
    </row>
    <row r="353" spans="1:17" x14ac:dyDescent="0.25">
      <c r="A353" s="44"/>
      <c r="B353" s="19" t="s">
        <v>1</v>
      </c>
      <c r="C353" s="17">
        <v>36</v>
      </c>
      <c r="D353" s="17">
        <v>63</v>
      </c>
      <c r="E353" s="17">
        <v>32</v>
      </c>
      <c r="F353" s="17">
        <v>128</v>
      </c>
      <c r="G353" s="17">
        <v>116</v>
      </c>
      <c r="H353" s="17">
        <v>99</v>
      </c>
      <c r="I353" s="17">
        <v>97</v>
      </c>
      <c r="J353" s="17"/>
      <c r="K353" s="17"/>
      <c r="L353" s="17"/>
      <c r="M353" s="17"/>
      <c r="N353" s="17"/>
      <c r="O353" s="3">
        <f t="shared" ref="O353:O354" si="89">SUM(C353:N353)</f>
        <v>571</v>
      </c>
      <c r="Q353" s="42"/>
    </row>
    <row r="354" spans="1:17" x14ac:dyDescent="0.25">
      <c r="A354" s="45"/>
      <c r="B354" s="23" t="s">
        <v>3</v>
      </c>
      <c r="C354" s="24">
        <v>6</v>
      </c>
      <c r="D354" s="24">
        <v>18</v>
      </c>
      <c r="E354" s="24">
        <v>0</v>
      </c>
      <c r="F354" s="24">
        <v>5</v>
      </c>
      <c r="G354" s="24">
        <v>3</v>
      </c>
      <c r="H354" s="24">
        <v>10</v>
      </c>
      <c r="I354" s="24">
        <v>1</v>
      </c>
      <c r="J354" s="24"/>
      <c r="K354" s="24"/>
      <c r="L354" s="24"/>
      <c r="M354" s="24"/>
      <c r="N354" s="24"/>
      <c r="O354" s="25">
        <f t="shared" si="89"/>
        <v>43</v>
      </c>
      <c r="Q354" s="42"/>
    </row>
    <row r="355" spans="1:17" x14ac:dyDescent="0.25">
      <c r="A355" s="43" t="s">
        <v>151</v>
      </c>
      <c r="B355" s="20" t="s">
        <v>2</v>
      </c>
      <c r="C355" s="32"/>
      <c r="D355" s="21">
        <v>29</v>
      </c>
      <c r="E355" s="21">
        <v>79</v>
      </c>
      <c r="F355" s="21">
        <v>14</v>
      </c>
      <c r="G355" s="21"/>
      <c r="H355" s="21"/>
      <c r="I355" s="21"/>
      <c r="J355" s="21"/>
      <c r="K355" s="21"/>
      <c r="L355" s="21"/>
      <c r="M355" s="21"/>
      <c r="N355" s="21"/>
      <c r="O355" s="22">
        <f>SUM(C355:N355)</f>
        <v>122</v>
      </c>
      <c r="Q355" s="41">
        <v>14</v>
      </c>
    </row>
    <row r="356" spans="1:17" x14ac:dyDescent="0.25">
      <c r="A356" s="44"/>
      <c r="B356" s="19" t="s">
        <v>1</v>
      </c>
      <c r="C356" s="17">
        <v>121</v>
      </c>
      <c r="D356" s="17">
        <v>173</v>
      </c>
      <c r="E356" s="17">
        <v>68</v>
      </c>
      <c r="F356" s="17">
        <v>109</v>
      </c>
      <c r="G356" s="17">
        <v>115</v>
      </c>
      <c r="H356" s="17">
        <v>210</v>
      </c>
      <c r="I356" s="17">
        <v>84</v>
      </c>
      <c r="J356" s="17"/>
      <c r="K356" s="17"/>
      <c r="L356" s="17"/>
      <c r="M356" s="17"/>
      <c r="N356" s="17"/>
      <c r="O356" s="3">
        <f t="shared" ref="O356:O357" si="90">SUM(C356:N356)</f>
        <v>880</v>
      </c>
      <c r="Q356" s="42"/>
    </row>
    <row r="357" spans="1:17" x14ac:dyDescent="0.25">
      <c r="A357" s="45"/>
      <c r="B357" s="23" t="s">
        <v>3</v>
      </c>
      <c r="C357" s="24">
        <v>2</v>
      </c>
      <c r="D357" s="24">
        <v>3</v>
      </c>
      <c r="E357" s="24">
        <v>4</v>
      </c>
      <c r="F357" s="24">
        <v>7</v>
      </c>
      <c r="G357" s="24">
        <v>0</v>
      </c>
      <c r="H357" s="24">
        <v>5</v>
      </c>
      <c r="I357" s="24">
        <v>2</v>
      </c>
      <c r="J357" s="24"/>
      <c r="K357" s="24"/>
      <c r="L357" s="24"/>
      <c r="M357" s="24"/>
      <c r="N357" s="24"/>
      <c r="O357" s="25">
        <f t="shared" si="90"/>
        <v>23</v>
      </c>
      <c r="Q357" s="42"/>
    </row>
    <row r="358" spans="1:17" x14ac:dyDescent="0.25">
      <c r="A358" s="43" t="s">
        <v>153</v>
      </c>
      <c r="B358" s="20" t="s">
        <v>2</v>
      </c>
      <c r="C358" s="32"/>
      <c r="D358" s="21">
        <v>15</v>
      </c>
      <c r="E358" s="21">
        <v>49</v>
      </c>
      <c r="F358" s="21">
        <v>31</v>
      </c>
      <c r="G358" s="21"/>
      <c r="H358" s="21"/>
      <c r="I358" s="21"/>
      <c r="J358" s="21"/>
      <c r="K358" s="21"/>
      <c r="L358" s="21"/>
      <c r="M358" s="21"/>
      <c r="N358" s="21"/>
      <c r="O358" s="22">
        <f>SUM(C358:N358)</f>
        <v>95</v>
      </c>
      <c r="Q358" s="41">
        <v>31</v>
      </c>
    </row>
    <row r="359" spans="1:17" x14ac:dyDescent="0.25">
      <c r="A359" s="44"/>
      <c r="B359" s="19" t="s">
        <v>1</v>
      </c>
      <c r="C359" s="17">
        <v>34</v>
      </c>
      <c r="D359" s="17">
        <v>24</v>
      </c>
      <c r="E359" s="17">
        <v>22</v>
      </c>
      <c r="F359" s="17">
        <v>56</v>
      </c>
      <c r="G359" s="17">
        <v>43</v>
      </c>
      <c r="H359" s="17">
        <v>37</v>
      </c>
      <c r="I359" s="17">
        <v>49</v>
      </c>
      <c r="J359" s="17"/>
      <c r="K359" s="17"/>
      <c r="L359" s="17"/>
      <c r="M359" s="17"/>
      <c r="N359" s="17"/>
      <c r="O359" s="3">
        <f t="shared" ref="O359:O360" si="91">SUM(C359:N359)</f>
        <v>265</v>
      </c>
      <c r="Q359" s="42"/>
    </row>
    <row r="360" spans="1:17" x14ac:dyDescent="0.25">
      <c r="A360" s="45"/>
      <c r="B360" s="23" t="s">
        <v>3</v>
      </c>
      <c r="C360" s="24">
        <v>14</v>
      </c>
      <c r="D360" s="24">
        <v>18</v>
      </c>
      <c r="E360" s="24">
        <v>7</v>
      </c>
      <c r="F360" s="24">
        <v>7</v>
      </c>
      <c r="G360" s="24">
        <v>2</v>
      </c>
      <c r="H360" s="24">
        <v>28</v>
      </c>
      <c r="I360" s="24">
        <v>6</v>
      </c>
      <c r="J360" s="24"/>
      <c r="K360" s="24"/>
      <c r="L360" s="24"/>
      <c r="M360" s="24"/>
      <c r="N360" s="24"/>
      <c r="O360" s="25">
        <f t="shared" si="91"/>
        <v>82</v>
      </c>
      <c r="Q360" s="42"/>
    </row>
    <row r="361" spans="1:17" x14ac:dyDescent="0.25">
      <c r="A361" s="43" t="s">
        <v>154</v>
      </c>
      <c r="B361" s="20" t="s">
        <v>2</v>
      </c>
      <c r="C361" s="32"/>
      <c r="D361" s="21">
        <v>94</v>
      </c>
      <c r="E361" s="21">
        <v>241</v>
      </c>
      <c r="F361" s="21">
        <v>108</v>
      </c>
      <c r="G361" s="21"/>
      <c r="H361" s="21"/>
      <c r="I361" s="21"/>
      <c r="J361" s="21"/>
      <c r="K361" s="21"/>
      <c r="L361" s="21"/>
      <c r="M361" s="21"/>
      <c r="N361" s="21"/>
      <c r="O361" s="22">
        <f>SUM(C361:N361)</f>
        <v>443</v>
      </c>
      <c r="Q361" s="41">
        <v>18</v>
      </c>
    </row>
    <row r="362" spans="1:17" x14ac:dyDescent="0.25">
      <c r="A362" s="44"/>
      <c r="B362" s="19" t="s">
        <v>1</v>
      </c>
      <c r="C362" s="17">
        <v>79</v>
      </c>
      <c r="D362" s="17">
        <v>53</v>
      </c>
      <c r="E362" s="17">
        <v>179</v>
      </c>
      <c r="F362" s="17">
        <v>232</v>
      </c>
      <c r="G362" s="17">
        <v>125</v>
      </c>
      <c r="H362" s="17">
        <v>143</v>
      </c>
      <c r="I362" s="17">
        <v>221</v>
      </c>
      <c r="J362" s="17"/>
      <c r="K362" s="17"/>
      <c r="L362" s="17"/>
      <c r="M362" s="17"/>
      <c r="N362" s="17"/>
      <c r="O362" s="3">
        <f t="shared" ref="O362:O363" si="92">SUM(C362:N362)</f>
        <v>1032</v>
      </c>
      <c r="Q362" s="42"/>
    </row>
    <row r="363" spans="1:17" x14ac:dyDescent="0.25">
      <c r="A363" s="45"/>
      <c r="B363" s="23" t="s">
        <v>3</v>
      </c>
      <c r="C363" s="24">
        <v>11</v>
      </c>
      <c r="D363" s="24">
        <v>6</v>
      </c>
      <c r="E363" s="24">
        <v>4</v>
      </c>
      <c r="F363" s="24">
        <v>4</v>
      </c>
      <c r="G363" s="24">
        <v>9</v>
      </c>
      <c r="H363" s="24">
        <v>4</v>
      </c>
      <c r="I363" s="24">
        <v>0</v>
      </c>
      <c r="J363" s="24"/>
      <c r="K363" s="24"/>
      <c r="L363" s="24"/>
      <c r="M363" s="24"/>
      <c r="N363" s="24"/>
      <c r="O363" s="25">
        <f t="shared" si="92"/>
        <v>38</v>
      </c>
      <c r="Q363" s="42"/>
    </row>
    <row r="364" spans="1:17" x14ac:dyDescent="0.25">
      <c r="A364" s="43" t="s">
        <v>155</v>
      </c>
      <c r="B364" s="20" t="s">
        <v>2</v>
      </c>
      <c r="C364" s="32"/>
      <c r="D364" s="21">
        <v>50</v>
      </c>
      <c r="E364" s="21">
        <v>135</v>
      </c>
      <c r="F364" s="21">
        <v>79</v>
      </c>
      <c r="G364" s="21"/>
      <c r="H364" s="21"/>
      <c r="I364" s="21"/>
      <c r="J364" s="21"/>
      <c r="K364" s="21"/>
      <c r="L364" s="21"/>
      <c r="M364" s="21"/>
      <c r="N364" s="21"/>
      <c r="O364" s="22">
        <f>SUM(C364:N364)</f>
        <v>264</v>
      </c>
      <c r="Q364" s="41">
        <v>16</v>
      </c>
    </row>
    <row r="365" spans="1:17" x14ac:dyDescent="0.25">
      <c r="A365" s="44"/>
      <c r="B365" s="19" t="s">
        <v>1</v>
      </c>
      <c r="C365" s="17">
        <v>76</v>
      </c>
      <c r="D365" s="17">
        <v>76</v>
      </c>
      <c r="E365" s="17">
        <v>105</v>
      </c>
      <c r="F365" s="17">
        <v>130</v>
      </c>
      <c r="G365" s="17">
        <v>168</v>
      </c>
      <c r="H365" s="17">
        <v>159</v>
      </c>
      <c r="I365" s="17">
        <v>181</v>
      </c>
      <c r="J365" s="17"/>
      <c r="K365" s="17"/>
      <c r="L365" s="17"/>
      <c r="M365" s="17"/>
      <c r="N365" s="17"/>
      <c r="O365" s="3">
        <f t="shared" ref="O365:O366" si="93">SUM(C365:N365)</f>
        <v>895</v>
      </c>
      <c r="Q365" s="42"/>
    </row>
    <row r="366" spans="1:17" x14ac:dyDescent="0.25">
      <c r="A366" s="45"/>
      <c r="B366" s="23" t="s">
        <v>3</v>
      </c>
      <c r="C366" s="24">
        <v>18</v>
      </c>
      <c r="D366" s="24">
        <v>14</v>
      </c>
      <c r="E366" s="24">
        <v>6</v>
      </c>
      <c r="F366" s="24">
        <v>7</v>
      </c>
      <c r="G366" s="24">
        <v>8</v>
      </c>
      <c r="H366" s="24">
        <v>7</v>
      </c>
      <c r="I366" s="24">
        <v>4</v>
      </c>
      <c r="J366" s="24"/>
      <c r="K366" s="24"/>
      <c r="L366" s="24"/>
      <c r="M366" s="24"/>
      <c r="N366" s="24"/>
      <c r="O366" s="25">
        <f t="shared" si="93"/>
        <v>64</v>
      </c>
      <c r="Q366" s="42"/>
    </row>
    <row r="367" spans="1:17" x14ac:dyDescent="0.25">
      <c r="A367" s="43" t="s">
        <v>156</v>
      </c>
      <c r="B367" s="20" t="s">
        <v>2</v>
      </c>
      <c r="C367" s="32"/>
      <c r="D367" s="21">
        <v>29</v>
      </c>
      <c r="E367" s="21">
        <v>50</v>
      </c>
      <c r="F367" s="21">
        <v>54</v>
      </c>
      <c r="G367" s="21"/>
      <c r="H367" s="21"/>
      <c r="I367" s="21"/>
      <c r="J367" s="21"/>
      <c r="K367" s="21"/>
      <c r="L367" s="21"/>
      <c r="M367" s="21"/>
      <c r="N367" s="21"/>
      <c r="O367" s="22">
        <f>SUM(C367:N367)</f>
        <v>133</v>
      </c>
      <c r="Q367" s="41">
        <v>24</v>
      </c>
    </row>
    <row r="368" spans="1:17" x14ac:dyDescent="0.25">
      <c r="A368" s="44"/>
      <c r="B368" s="19" t="s">
        <v>1</v>
      </c>
      <c r="C368" s="17">
        <v>120</v>
      </c>
      <c r="D368" s="17">
        <v>125</v>
      </c>
      <c r="E368" s="17">
        <v>177</v>
      </c>
      <c r="F368" s="17">
        <v>359</v>
      </c>
      <c r="G368" s="17">
        <v>527</v>
      </c>
      <c r="H368" s="17">
        <v>389</v>
      </c>
      <c r="I368" s="17">
        <v>290</v>
      </c>
      <c r="J368" s="17"/>
      <c r="K368" s="17"/>
      <c r="L368" s="17"/>
      <c r="M368" s="17"/>
      <c r="N368" s="17"/>
      <c r="O368" s="3">
        <f t="shared" ref="O368:O369" si="94">SUM(C368:N368)</f>
        <v>1987</v>
      </c>
      <c r="Q368" s="42"/>
    </row>
    <row r="369" spans="1:17" x14ac:dyDescent="0.25">
      <c r="A369" s="45"/>
      <c r="B369" s="23" t="s">
        <v>3</v>
      </c>
      <c r="C369" s="24">
        <v>16</v>
      </c>
      <c r="D369" s="24">
        <v>24</v>
      </c>
      <c r="E369" s="24">
        <v>35</v>
      </c>
      <c r="F369" s="24">
        <v>29</v>
      </c>
      <c r="G369" s="24">
        <v>28</v>
      </c>
      <c r="H369" s="24">
        <v>8</v>
      </c>
      <c r="I369" s="24">
        <v>8</v>
      </c>
      <c r="J369" s="24"/>
      <c r="K369" s="24"/>
      <c r="L369" s="24"/>
      <c r="M369" s="24"/>
      <c r="N369" s="24"/>
      <c r="O369" s="25">
        <f t="shared" si="94"/>
        <v>148</v>
      </c>
      <c r="Q369" s="42"/>
    </row>
    <row r="370" spans="1:17" x14ac:dyDescent="0.25">
      <c r="A370" s="43" t="s">
        <v>157</v>
      </c>
      <c r="B370" s="20" t="s">
        <v>2</v>
      </c>
      <c r="C370" s="32"/>
      <c r="D370" s="21">
        <v>13</v>
      </c>
      <c r="E370" s="21">
        <v>51</v>
      </c>
      <c r="F370" s="21">
        <v>33</v>
      </c>
      <c r="G370" s="21"/>
      <c r="H370" s="21"/>
      <c r="I370" s="21"/>
      <c r="J370" s="21"/>
      <c r="K370" s="21"/>
      <c r="L370" s="21"/>
      <c r="M370" s="21"/>
      <c r="N370" s="21"/>
      <c r="O370" s="22">
        <f>SUM(C370:N370)</f>
        <v>97</v>
      </c>
      <c r="Q370" s="41">
        <v>18</v>
      </c>
    </row>
    <row r="371" spans="1:17" x14ac:dyDescent="0.25">
      <c r="A371" s="44"/>
      <c r="B371" s="19" t="s">
        <v>1</v>
      </c>
      <c r="C371" s="17">
        <v>50</v>
      </c>
      <c r="D371" s="17">
        <v>79</v>
      </c>
      <c r="E371" s="17">
        <v>84</v>
      </c>
      <c r="F371" s="17">
        <v>150</v>
      </c>
      <c r="G371" s="17">
        <v>225</v>
      </c>
      <c r="H371" s="17">
        <v>92</v>
      </c>
      <c r="I371" s="17">
        <v>84</v>
      </c>
      <c r="J371" s="17"/>
      <c r="K371" s="17"/>
      <c r="L371" s="17"/>
      <c r="M371" s="17"/>
      <c r="N371" s="17"/>
      <c r="O371" s="3">
        <f t="shared" ref="O371:O372" si="95">SUM(C371:N371)</f>
        <v>764</v>
      </c>
      <c r="Q371" s="42"/>
    </row>
    <row r="372" spans="1:17" x14ac:dyDescent="0.25">
      <c r="A372" s="45"/>
      <c r="B372" s="23" t="s">
        <v>3</v>
      </c>
      <c r="C372" s="24">
        <v>8</v>
      </c>
      <c r="D372" s="24">
        <v>16</v>
      </c>
      <c r="E372" s="24">
        <v>9</v>
      </c>
      <c r="F372" s="24">
        <v>18</v>
      </c>
      <c r="G372" s="24">
        <v>21</v>
      </c>
      <c r="H372" s="24">
        <v>10</v>
      </c>
      <c r="I372" s="24">
        <v>13</v>
      </c>
      <c r="J372" s="24"/>
      <c r="K372" s="24"/>
      <c r="L372" s="24"/>
      <c r="M372" s="24"/>
      <c r="N372" s="24"/>
      <c r="O372" s="25">
        <f t="shared" si="95"/>
        <v>95</v>
      </c>
      <c r="Q372" s="42"/>
    </row>
    <row r="373" spans="1:17" x14ac:dyDescent="0.25">
      <c r="A373" s="43" t="s">
        <v>158</v>
      </c>
      <c r="B373" s="20" t="s">
        <v>2</v>
      </c>
      <c r="C373" s="32"/>
      <c r="D373" s="21">
        <v>229</v>
      </c>
      <c r="E373" s="21">
        <v>279</v>
      </c>
      <c r="F373" s="21">
        <v>190</v>
      </c>
      <c r="G373" s="21"/>
      <c r="H373" s="21"/>
      <c r="I373" s="21"/>
      <c r="J373" s="21"/>
      <c r="K373" s="21"/>
      <c r="L373" s="21"/>
      <c r="M373" s="21"/>
      <c r="N373" s="21"/>
      <c r="O373" s="22">
        <f>SUM(C373:N373)</f>
        <v>698</v>
      </c>
      <c r="Q373" s="41">
        <v>40</v>
      </c>
    </row>
    <row r="374" spans="1:17" x14ac:dyDescent="0.25">
      <c r="A374" s="44"/>
      <c r="B374" s="19" t="s">
        <v>1</v>
      </c>
      <c r="C374" s="17">
        <v>556</v>
      </c>
      <c r="D374" s="17">
        <v>563</v>
      </c>
      <c r="E374" s="17">
        <v>625</v>
      </c>
      <c r="F374" s="17">
        <v>673</v>
      </c>
      <c r="G374" s="17">
        <v>474</v>
      </c>
      <c r="H374" s="17">
        <v>379</v>
      </c>
      <c r="I374" s="17">
        <v>960</v>
      </c>
      <c r="J374" s="17"/>
      <c r="K374" s="17"/>
      <c r="L374" s="17"/>
      <c r="M374" s="17"/>
      <c r="N374" s="17"/>
      <c r="O374" s="3">
        <f t="shared" ref="O374:O375" si="96">SUM(C374:N374)</f>
        <v>4230</v>
      </c>
      <c r="Q374" s="42"/>
    </row>
    <row r="375" spans="1:17" x14ac:dyDescent="0.25">
      <c r="A375" s="45"/>
      <c r="B375" s="23" t="s">
        <v>3</v>
      </c>
      <c r="C375" s="24">
        <v>34</v>
      </c>
      <c r="D375" s="24">
        <v>106</v>
      </c>
      <c r="E375" s="24">
        <v>91</v>
      </c>
      <c r="F375" s="24">
        <v>71</v>
      </c>
      <c r="G375" s="24">
        <v>77</v>
      </c>
      <c r="H375" s="24">
        <v>244</v>
      </c>
      <c r="I375" s="24">
        <v>34</v>
      </c>
      <c r="J375" s="24"/>
      <c r="K375" s="24"/>
      <c r="L375" s="24"/>
      <c r="M375" s="24"/>
      <c r="N375" s="24"/>
      <c r="O375" s="25">
        <f t="shared" si="96"/>
        <v>657</v>
      </c>
      <c r="Q375" s="42"/>
    </row>
    <row r="376" spans="1:17" x14ac:dyDescent="0.25">
      <c r="A376" s="43" t="s">
        <v>159</v>
      </c>
      <c r="B376" s="20" t="s">
        <v>2</v>
      </c>
      <c r="C376" s="32"/>
      <c r="D376" s="21">
        <v>111</v>
      </c>
      <c r="E376" s="21">
        <v>205</v>
      </c>
      <c r="F376" s="21">
        <v>133</v>
      </c>
      <c r="G376" s="21"/>
      <c r="H376" s="21"/>
      <c r="I376" s="21"/>
      <c r="J376" s="21"/>
      <c r="K376" s="21"/>
      <c r="L376" s="21"/>
      <c r="M376" s="21"/>
      <c r="N376" s="21"/>
      <c r="O376" s="22">
        <f>SUM(C376:N376)</f>
        <v>449</v>
      </c>
      <c r="Q376" s="41">
        <v>86</v>
      </c>
    </row>
    <row r="377" spans="1:17" x14ac:dyDescent="0.25">
      <c r="A377" s="44"/>
      <c r="B377" s="19" t="s">
        <v>1</v>
      </c>
      <c r="C377" s="17">
        <v>157</v>
      </c>
      <c r="D377" s="17">
        <v>185</v>
      </c>
      <c r="E377" s="17">
        <v>293</v>
      </c>
      <c r="F377" s="17">
        <v>373</v>
      </c>
      <c r="G377" s="17">
        <v>306</v>
      </c>
      <c r="H377" s="17">
        <v>176</v>
      </c>
      <c r="I377" s="17">
        <v>252</v>
      </c>
      <c r="J377" s="17"/>
      <c r="K377" s="17"/>
      <c r="L377" s="17"/>
      <c r="M377" s="17"/>
      <c r="N377" s="17"/>
      <c r="O377" s="3">
        <f t="shared" ref="O377:O378" si="97">SUM(C377:N377)</f>
        <v>1742</v>
      </c>
      <c r="Q377" s="42"/>
    </row>
    <row r="378" spans="1:17" x14ac:dyDescent="0.25">
      <c r="A378" s="45"/>
      <c r="B378" s="23" t="s">
        <v>3</v>
      </c>
      <c r="C378" s="24">
        <v>22</v>
      </c>
      <c r="D378" s="24">
        <v>15</v>
      </c>
      <c r="E378" s="24">
        <v>19</v>
      </c>
      <c r="F378" s="24">
        <v>18</v>
      </c>
      <c r="G378" s="24">
        <v>16</v>
      </c>
      <c r="H378" s="24">
        <v>11</v>
      </c>
      <c r="I378" s="24">
        <v>12</v>
      </c>
      <c r="J378" s="24"/>
      <c r="K378" s="24"/>
      <c r="L378" s="24"/>
      <c r="M378" s="24"/>
      <c r="N378" s="24"/>
      <c r="O378" s="25">
        <f t="shared" si="97"/>
        <v>113</v>
      </c>
      <c r="Q378" s="42"/>
    </row>
    <row r="379" spans="1:17" x14ac:dyDescent="0.25">
      <c r="A379" s="43" t="s">
        <v>160</v>
      </c>
      <c r="B379" s="20" t="s">
        <v>2</v>
      </c>
      <c r="C379" s="32"/>
      <c r="D379" s="21">
        <v>61</v>
      </c>
      <c r="E379" s="21">
        <v>185</v>
      </c>
      <c r="F379" s="21">
        <v>103</v>
      </c>
      <c r="G379" s="21"/>
      <c r="H379" s="21"/>
      <c r="I379" s="21"/>
      <c r="J379" s="21"/>
      <c r="K379" s="21"/>
      <c r="L379" s="21"/>
      <c r="M379" s="21"/>
      <c r="N379" s="21"/>
      <c r="O379" s="22">
        <f>SUM(C379:N379)</f>
        <v>349</v>
      </c>
      <c r="Q379" s="41">
        <v>22</v>
      </c>
    </row>
    <row r="380" spans="1:17" x14ac:dyDescent="0.25">
      <c r="A380" s="44"/>
      <c r="B380" s="19" t="s">
        <v>1</v>
      </c>
      <c r="C380" s="17">
        <v>90</v>
      </c>
      <c r="D380" s="17">
        <v>85</v>
      </c>
      <c r="E380" s="17">
        <v>116</v>
      </c>
      <c r="F380" s="17">
        <v>120</v>
      </c>
      <c r="G380" s="17">
        <v>355</v>
      </c>
      <c r="H380" s="17">
        <v>199</v>
      </c>
      <c r="I380" s="17">
        <v>94</v>
      </c>
      <c r="J380" s="17"/>
      <c r="K380" s="17"/>
      <c r="L380" s="17"/>
      <c r="M380" s="17"/>
      <c r="N380" s="17"/>
      <c r="O380" s="3">
        <f t="shared" ref="O380:O381" si="98">SUM(C380:N380)</f>
        <v>1059</v>
      </c>
      <c r="Q380" s="42"/>
    </row>
    <row r="381" spans="1:17" x14ac:dyDescent="0.25">
      <c r="A381" s="45"/>
      <c r="B381" s="23" t="s">
        <v>3</v>
      </c>
      <c r="C381" s="24">
        <v>12</v>
      </c>
      <c r="D381" s="24">
        <v>8</v>
      </c>
      <c r="E381" s="24">
        <v>0</v>
      </c>
      <c r="F381" s="24">
        <v>15</v>
      </c>
      <c r="G381" s="24">
        <v>9</v>
      </c>
      <c r="H381" s="24">
        <v>14</v>
      </c>
      <c r="I381" s="24">
        <v>0</v>
      </c>
      <c r="J381" s="24"/>
      <c r="K381" s="24"/>
      <c r="L381" s="24"/>
      <c r="M381" s="24"/>
      <c r="N381" s="24"/>
      <c r="O381" s="25">
        <f t="shared" si="98"/>
        <v>58</v>
      </c>
      <c r="Q381" s="42"/>
    </row>
    <row r="382" spans="1:17" x14ac:dyDescent="0.25">
      <c r="A382" s="43" t="s">
        <v>161</v>
      </c>
      <c r="B382" s="20" t="s">
        <v>2</v>
      </c>
      <c r="C382" s="32"/>
      <c r="D382" s="21">
        <v>75</v>
      </c>
      <c r="E382" s="21">
        <v>149</v>
      </c>
      <c r="F382" s="21">
        <v>83</v>
      </c>
      <c r="G382" s="21"/>
      <c r="H382" s="21"/>
      <c r="I382" s="21"/>
      <c r="J382" s="21"/>
      <c r="K382" s="21"/>
      <c r="L382" s="21"/>
      <c r="M382" s="21"/>
      <c r="N382" s="21"/>
      <c r="O382" s="22">
        <f>SUM(C382:N382)</f>
        <v>307</v>
      </c>
      <c r="Q382" s="41">
        <v>22</v>
      </c>
    </row>
    <row r="383" spans="1:17" x14ac:dyDescent="0.25">
      <c r="A383" s="44"/>
      <c r="B383" s="19" t="s">
        <v>1</v>
      </c>
      <c r="C383" s="17">
        <v>131</v>
      </c>
      <c r="D383" s="17">
        <v>170</v>
      </c>
      <c r="E383" s="17">
        <v>75</v>
      </c>
      <c r="F383" s="17">
        <v>143</v>
      </c>
      <c r="G383" s="17">
        <v>179</v>
      </c>
      <c r="H383" s="17">
        <v>219</v>
      </c>
      <c r="I383" s="17">
        <v>119</v>
      </c>
      <c r="J383" s="17"/>
      <c r="K383" s="17"/>
      <c r="L383" s="17"/>
      <c r="M383" s="17"/>
      <c r="N383" s="17"/>
      <c r="O383" s="3">
        <f t="shared" ref="O383:O384" si="99">SUM(C383:N383)</f>
        <v>1036</v>
      </c>
      <c r="Q383" s="42"/>
    </row>
    <row r="384" spans="1:17" x14ac:dyDescent="0.25">
      <c r="A384" s="45"/>
      <c r="B384" s="23" t="s">
        <v>3</v>
      </c>
      <c r="C384" s="24">
        <v>5</v>
      </c>
      <c r="D384" s="24">
        <v>9</v>
      </c>
      <c r="E384" s="24">
        <v>7</v>
      </c>
      <c r="F384" s="24">
        <v>11</v>
      </c>
      <c r="G384" s="24">
        <v>4</v>
      </c>
      <c r="H384" s="24">
        <v>12</v>
      </c>
      <c r="I384" s="24">
        <v>0</v>
      </c>
      <c r="J384" s="24"/>
      <c r="K384" s="24"/>
      <c r="L384" s="24"/>
      <c r="M384" s="24"/>
      <c r="N384" s="24"/>
      <c r="O384" s="25">
        <f t="shared" si="99"/>
        <v>48</v>
      </c>
      <c r="Q384" s="42"/>
    </row>
    <row r="385" spans="1:17" x14ac:dyDescent="0.25">
      <c r="A385" s="43" t="s">
        <v>162</v>
      </c>
      <c r="B385" s="20" t="s">
        <v>2</v>
      </c>
      <c r="C385" s="32"/>
      <c r="D385" s="21">
        <v>64</v>
      </c>
      <c r="E385" s="21">
        <v>89</v>
      </c>
      <c r="F385" s="21">
        <v>66</v>
      </c>
      <c r="G385" s="21"/>
      <c r="H385" s="21"/>
      <c r="I385" s="21"/>
      <c r="J385" s="21"/>
      <c r="K385" s="21"/>
      <c r="L385" s="21"/>
      <c r="M385" s="21"/>
      <c r="N385" s="21"/>
      <c r="O385" s="22">
        <f>SUM(C385:N385)</f>
        <v>219</v>
      </c>
      <c r="Q385" s="41">
        <v>47</v>
      </c>
    </row>
    <row r="386" spans="1:17" x14ac:dyDescent="0.25">
      <c r="A386" s="44"/>
      <c r="B386" s="19" t="s">
        <v>1</v>
      </c>
      <c r="C386" s="17">
        <v>186</v>
      </c>
      <c r="D386" s="17">
        <v>416</v>
      </c>
      <c r="E386" s="17">
        <v>316</v>
      </c>
      <c r="F386" s="17">
        <v>274</v>
      </c>
      <c r="G386" s="17">
        <v>468</v>
      </c>
      <c r="H386" s="17">
        <v>530</v>
      </c>
      <c r="I386" s="17">
        <v>662</v>
      </c>
      <c r="J386" s="17"/>
      <c r="K386" s="17"/>
      <c r="L386" s="17"/>
      <c r="M386" s="17"/>
      <c r="N386" s="17"/>
      <c r="O386" s="3">
        <f t="shared" ref="O386:O387" si="100">SUM(C386:N386)</f>
        <v>2852</v>
      </c>
      <c r="Q386" s="42"/>
    </row>
    <row r="387" spans="1:17" x14ac:dyDescent="0.25">
      <c r="A387" s="45"/>
      <c r="B387" s="23" t="s">
        <v>3</v>
      </c>
      <c r="C387" s="24">
        <v>0</v>
      </c>
      <c r="D387" s="24">
        <v>0</v>
      </c>
      <c r="E387" s="24">
        <v>264</v>
      </c>
      <c r="F387" s="24">
        <v>138</v>
      </c>
      <c r="G387" s="24">
        <v>100</v>
      </c>
      <c r="H387" s="24">
        <v>112</v>
      </c>
      <c r="I387" s="24">
        <v>16</v>
      </c>
      <c r="J387" s="24"/>
      <c r="K387" s="24"/>
      <c r="L387" s="24"/>
      <c r="M387" s="24"/>
      <c r="N387" s="24"/>
      <c r="O387" s="25">
        <f t="shared" si="100"/>
        <v>630</v>
      </c>
      <c r="Q387" s="42"/>
    </row>
    <row r="388" spans="1:17" x14ac:dyDescent="0.25">
      <c r="A388" s="43" t="s">
        <v>163</v>
      </c>
      <c r="B388" s="20" t="s">
        <v>2</v>
      </c>
      <c r="C388" s="32"/>
      <c r="D388" s="21">
        <v>45</v>
      </c>
      <c r="E388" s="21">
        <v>82</v>
      </c>
      <c r="F388" s="21">
        <v>51</v>
      </c>
      <c r="G388" s="21"/>
      <c r="H388" s="21"/>
      <c r="I388" s="21"/>
      <c r="J388" s="21"/>
      <c r="K388" s="21"/>
      <c r="L388" s="21"/>
      <c r="M388" s="21"/>
      <c r="N388" s="21"/>
      <c r="O388" s="22">
        <f>SUM(C388:N388)</f>
        <v>178</v>
      </c>
      <c r="Q388" s="41">
        <v>59</v>
      </c>
    </row>
    <row r="389" spans="1:17" x14ac:dyDescent="0.25">
      <c r="A389" s="44"/>
      <c r="B389" s="19" t="s">
        <v>1</v>
      </c>
      <c r="C389" s="17">
        <v>110</v>
      </c>
      <c r="D389" s="17">
        <v>47</v>
      </c>
      <c r="E389" s="17">
        <v>113</v>
      </c>
      <c r="F389" s="17">
        <v>129</v>
      </c>
      <c r="G389" s="17">
        <v>222</v>
      </c>
      <c r="H389" s="17">
        <v>138</v>
      </c>
      <c r="I389" s="17">
        <v>54</v>
      </c>
      <c r="J389" s="17"/>
      <c r="K389" s="17"/>
      <c r="L389" s="17"/>
      <c r="M389" s="17"/>
      <c r="N389" s="17"/>
      <c r="O389" s="3">
        <f t="shared" ref="O389:O390" si="101">SUM(C389:N389)</f>
        <v>813</v>
      </c>
      <c r="Q389" s="42"/>
    </row>
    <row r="390" spans="1:17" x14ac:dyDescent="0.25">
      <c r="A390" s="45"/>
      <c r="B390" s="23" t="s">
        <v>3</v>
      </c>
      <c r="C390" s="24">
        <v>12</v>
      </c>
      <c r="D390" s="24">
        <v>53</v>
      </c>
      <c r="E390" s="24">
        <v>15</v>
      </c>
      <c r="F390" s="24">
        <v>25</v>
      </c>
      <c r="G390" s="24">
        <v>32</v>
      </c>
      <c r="H390" s="24">
        <v>15</v>
      </c>
      <c r="I390" s="24">
        <v>21</v>
      </c>
      <c r="J390" s="24"/>
      <c r="K390" s="24"/>
      <c r="L390" s="24"/>
      <c r="M390" s="24"/>
      <c r="N390" s="24"/>
      <c r="O390" s="25">
        <f t="shared" si="101"/>
        <v>173</v>
      </c>
      <c r="Q390" s="42"/>
    </row>
    <row r="391" spans="1:17" x14ac:dyDescent="0.25">
      <c r="A391" s="43" t="s">
        <v>164</v>
      </c>
      <c r="B391" s="20" t="s">
        <v>2</v>
      </c>
      <c r="C391" s="32"/>
      <c r="D391" s="21">
        <v>39</v>
      </c>
      <c r="E391" s="21">
        <v>62</v>
      </c>
      <c r="F391" s="21">
        <v>49</v>
      </c>
      <c r="G391" s="21"/>
      <c r="H391" s="21"/>
      <c r="I391" s="21"/>
      <c r="J391" s="21"/>
      <c r="K391" s="21"/>
      <c r="L391" s="21"/>
      <c r="M391" s="21"/>
      <c r="N391" s="21"/>
      <c r="O391" s="22">
        <f>SUM(C391:N391)</f>
        <v>150</v>
      </c>
      <c r="Q391" s="41">
        <v>22</v>
      </c>
    </row>
    <row r="392" spans="1:17" x14ac:dyDescent="0.25">
      <c r="A392" s="44"/>
      <c r="B392" s="19" t="s">
        <v>1</v>
      </c>
      <c r="C392" s="17">
        <v>18</v>
      </c>
      <c r="D392" s="17">
        <v>43</v>
      </c>
      <c r="E392" s="17">
        <v>156</v>
      </c>
      <c r="F392" s="17">
        <v>124</v>
      </c>
      <c r="G392" s="17">
        <v>136</v>
      </c>
      <c r="H392" s="17">
        <v>174</v>
      </c>
      <c r="I392" s="17">
        <v>121</v>
      </c>
      <c r="J392" s="17"/>
      <c r="K392" s="17"/>
      <c r="L392" s="17"/>
      <c r="M392" s="17"/>
      <c r="N392" s="17"/>
      <c r="O392" s="3">
        <f t="shared" ref="O392:O393" si="102">SUM(C392:N392)</f>
        <v>772</v>
      </c>
      <c r="Q392" s="42"/>
    </row>
    <row r="393" spans="1:17" x14ac:dyDescent="0.25">
      <c r="A393" s="45"/>
      <c r="B393" s="23" t="s">
        <v>3</v>
      </c>
      <c r="C393" s="24">
        <v>0</v>
      </c>
      <c r="D393" s="24">
        <v>2</v>
      </c>
      <c r="E393" s="24">
        <v>4</v>
      </c>
      <c r="F393" s="24">
        <v>12</v>
      </c>
      <c r="G393" s="24">
        <v>9</v>
      </c>
      <c r="H393" s="24">
        <v>1</v>
      </c>
      <c r="I393" s="24">
        <v>2</v>
      </c>
      <c r="J393" s="24"/>
      <c r="K393" s="24"/>
      <c r="L393" s="24"/>
      <c r="M393" s="24"/>
      <c r="N393" s="24"/>
      <c r="O393" s="25">
        <f t="shared" si="102"/>
        <v>30</v>
      </c>
      <c r="Q393" s="42"/>
    </row>
    <row r="394" spans="1:17" x14ac:dyDescent="0.25">
      <c r="A394" s="43" t="s">
        <v>165</v>
      </c>
      <c r="B394" s="20" t="s">
        <v>2</v>
      </c>
      <c r="C394" s="32"/>
      <c r="D394" s="21">
        <v>18</v>
      </c>
      <c r="E394" s="21">
        <v>54</v>
      </c>
      <c r="F394" s="21">
        <v>32</v>
      </c>
      <c r="G394" s="21"/>
      <c r="H394" s="21"/>
      <c r="I394" s="21"/>
      <c r="J394" s="21"/>
      <c r="K394" s="21"/>
      <c r="L394" s="21"/>
      <c r="M394" s="21"/>
      <c r="N394" s="21"/>
      <c r="O394" s="22">
        <f>SUM(C394:N394)</f>
        <v>104</v>
      </c>
      <c r="Q394" s="41">
        <v>48</v>
      </c>
    </row>
    <row r="395" spans="1:17" x14ac:dyDescent="0.25">
      <c r="A395" s="44"/>
      <c r="B395" s="19" t="s">
        <v>1</v>
      </c>
      <c r="C395" s="17">
        <v>314</v>
      </c>
      <c r="D395" s="17">
        <v>276</v>
      </c>
      <c r="E395" s="17">
        <v>973</v>
      </c>
      <c r="F395" s="17">
        <v>947</v>
      </c>
      <c r="G395" s="17">
        <v>1176</v>
      </c>
      <c r="H395" s="17">
        <v>1171</v>
      </c>
      <c r="I395" s="17">
        <v>659</v>
      </c>
      <c r="J395" s="17"/>
      <c r="K395" s="17"/>
      <c r="L395" s="17"/>
      <c r="M395" s="17"/>
      <c r="N395" s="17"/>
      <c r="O395" s="3">
        <f t="shared" ref="O395:O396" si="103">SUM(C395:N395)</f>
        <v>5516</v>
      </c>
      <c r="Q395" s="42"/>
    </row>
    <row r="396" spans="1:17" x14ac:dyDescent="0.25">
      <c r="A396" s="45"/>
      <c r="B396" s="23" t="s">
        <v>3</v>
      </c>
      <c r="C396" s="24">
        <v>23</v>
      </c>
      <c r="D396" s="24">
        <v>12</v>
      </c>
      <c r="E396" s="24">
        <v>11</v>
      </c>
      <c r="F396" s="24">
        <v>7</v>
      </c>
      <c r="G396" s="24">
        <v>2</v>
      </c>
      <c r="H396" s="24">
        <v>0</v>
      </c>
      <c r="I396" s="24">
        <v>0</v>
      </c>
      <c r="J396" s="24"/>
      <c r="K396" s="24"/>
      <c r="L396" s="24"/>
      <c r="M396" s="24"/>
      <c r="N396" s="24"/>
      <c r="O396" s="25">
        <f t="shared" si="103"/>
        <v>55</v>
      </c>
      <c r="Q396" s="42"/>
    </row>
    <row r="397" spans="1:17" x14ac:dyDescent="0.25">
      <c r="A397" s="43" t="s">
        <v>166</v>
      </c>
      <c r="B397" s="20" t="s">
        <v>2</v>
      </c>
      <c r="C397" s="32"/>
      <c r="D397" s="21">
        <v>36</v>
      </c>
      <c r="E397" s="21">
        <v>82</v>
      </c>
      <c r="F397" s="21">
        <v>41</v>
      </c>
      <c r="G397" s="21"/>
      <c r="H397" s="21"/>
      <c r="I397" s="21"/>
      <c r="J397" s="21"/>
      <c r="K397" s="21"/>
      <c r="L397" s="21"/>
      <c r="M397" s="21"/>
      <c r="N397" s="21"/>
      <c r="O397" s="22">
        <f>SUM(C397:N397)</f>
        <v>159</v>
      </c>
      <c r="Q397" s="41">
        <v>5</v>
      </c>
    </row>
    <row r="398" spans="1:17" x14ac:dyDescent="0.25">
      <c r="A398" s="44"/>
      <c r="B398" s="19" t="s">
        <v>1</v>
      </c>
      <c r="C398" s="17">
        <v>66</v>
      </c>
      <c r="D398" s="17">
        <v>73</v>
      </c>
      <c r="E398" s="17">
        <v>155</v>
      </c>
      <c r="F398" s="17">
        <v>97</v>
      </c>
      <c r="G398" s="17">
        <v>204</v>
      </c>
      <c r="H398" s="17">
        <v>144</v>
      </c>
      <c r="I398" s="17">
        <v>63</v>
      </c>
      <c r="J398" s="17"/>
      <c r="K398" s="17"/>
      <c r="L398" s="17"/>
      <c r="M398" s="17"/>
      <c r="N398" s="17"/>
      <c r="O398" s="3">
        <f t="shared" ref="O398:O399" si="104">SUM(C398:N398)</f>
        <v>802</v>
      </c>
      <c r="Q398" s="42"/>
    </row>
    <row r="399" spans="1:17" x14ac:dyDescent="0.25">
      <c r="A399" s="45"/>
      <c r="B399" s="23" t="s">
        <v>3</v>
      </c>
      <c r="C399" s="24">
        <v>9</v>
      </c>
      <c r="D399" s="24">
        <v>5</v>
      </c>
      <c r="E399" s="24">
        <v>0</v>
      </c>
      <c r="F399" s="24">
        <v>0</v>
      </c>
      <c r="G399" s="24">
        <v>5</v>
      </c>
      <c r="H399" s="24">
        <v>3</v>
      </c>
      <c r="I399" s="24">
        <v>0</v>
      </c>
      <c r="J399" s="24"/>
      <c r="K399" s="24"/>
      <c r="L399" s="24"/>
      <c r="M399" s="24"/>
      <c r="N399" s="24"/>
      <c r="O399" s="25">
        <f t="shared" si="104"/>
        <v>22</v>
      </c>
      <c r="Q399" s="42"/>
    </row>
    <row r="400" spans="1:17" x14ac:dyDescent="0.25">
      <c r="A400" s="43" t="s">
        <v>167</v>
      </c>
      <c r="B400" s="20" t="s">
        <v>2</v>
      </c>
      <c r="C400" s="32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2">
        <f>SUM(C400:N400)</f>
        <v>0</v>
      </c>
      <c r="Q400" s="41">
        <v>10</v>
      </c>
    </row>
    <row r="401" spans="1:17" x14ac:dyDescent="0.25">
      <c r="A401" s="44"/>
      <c r="B401" s="19" t="s">
        <v>1</v>
      </c>
      <c r="C401" s="17">
        <v>59</v>
      </c>
      <c r="D401" s="17">
        <v>194</v>
      </c>
      <c r="E401" s="17">
        <v>477</v>
      </c>
      <c r="F401" s="17">
        <v>104</v>
      </c>
      <c r="G401" s="17">
        <v>137</v>
      </c>
      <c r="H401" s="17">
        <v>163</v>
      </c>
      <c r="I401" s="17">
        <v>124</v>
      </c>
      <c r="J401" s="17"/>
      <c r="K401" s="17"/>
      <c r="L401" s="17"/>
      <c r="M401" s="17"/>
      <c r="N401" s="17"/>
      <c r="O401" s="3">
        <f t="shared" ref="O401:O402" si="105">SUM(C401:N401)</f>
        <v>1258</v>
      </c>
      <c r="Q401" s="42"/>
    </row>
    <row r="402" spans="1:17" x14ac:dyDescent="0.25">
      <c r="A402" s="45"/>
      <c r="B402" s="23" t="s">
        <v>3</v>
      </c>
      <c r="C402" s="24">
        <v>5</v>
      </c>
      <c r="D402" s="24">
        <v>3</v>
      </c>
      <c r="E402" s="24">
        <v>2</v>
      </c>
      <c r="F402" s="24">
        <v>5</v>
      </c>
      <c r="G402" s="24">
        <v>0</v>
      </c>
      <c r="H402" s="24">
        <v>3</v>
      </c>
      <c r="I402" s="24">
        <v>3</v>
      </c>
      <c r="J402" s="24"/>
      <c r="K402" s="24"/>
      <c r="L402" s="24"/>
      <c r="M402" s="24"/>
      <c r="N402" s="24"/>
      <c r="O402" s="25">
        <f t="shared" si="105"/>
        <v>21</v>
      </c>
      <c r="Q402" s="42"/>
    </row>
    <row r="403" spans="1:17" x14ac:dyDescent="0.25">
      <c r="A403" s="43" t="s">
        <v>168</v>
      </c>
      <c r="B403" s="20" t="s">
        <v>2</v>
      </c>
      <c r="C403" s="32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2">
        <f>SUM(C403:N403)</f>
        <v>0</v>
      </c>
      <c r="Q403" s="41">
        <v>84</v>
      </c>
    </row>
    <row r="404" spans="1:17" x14ac:dyDescent="0.25">
      <c r="A404" s="44"/>
      <c r="B404" s="19" t="s">
        <v>1</v>
      </c>
      <c r="C404" s="17">
        <v>763</v>
      </c>
      <c r="D404" s="17">
        <v>856</v>
      </c>
      <c r="E404" s="17">
        <v>1246</v>
      </c>
      <c r="F404" s="17">
        <v>768</v>
      </c>
      <c r="G404" s="17">
        <v>1178</v>
      </c>
      <c r="H404" s="17">
        <v>907</v>
      </c>
      <c r="I404" s="17">
        <v>426</v>
      </c>
      <c r="J404" s="17"/>
      <c r="K404" s="17"/>
      <c r="L404" s="17"/>
      <c r="M404" s="17"/>
      <c r="N404" s="17"/>
      <c r="O404" s="3">
        <f>SUM(C404:N404)</f>
        <v>6144</v>
      </c>
      <c r="Q404" s="42"/>
    </row>
    <row r="405" spans="1:17" x14ac:dyDescent="0.25">
      <c r="A405" s="45"/>
      <c r="B405" s="23" t="s">
        <v>3</v>
      </c>
      <c r="C405" s="24">
        <v>13</v>
      </c>
      <c r="D405" s="24">
        <v>25</v>
      </c>
      <c r="E405" s="24">
        <v>19</v>
      </c>
      <c r="F405" s="24">
        <v>15</v>
      </c>
      <c r="G405" s="24">
        <v>15</v>
      </c>
      <c r="H405" s="24">
        <v>14</v>
      </c>
      <c r="I405" s="24">
        <v>11</v>
      </c>
      <c r="J405" s="24"/>
      <c r="K405" s="24"/>
      <c r="L405" s="24"/>
      <c r="M405" s="24"/>
      <c r="N405" s="24"/>
      <c r="O405" s="25">
        <f t="shared" ref="O405" si="106">SUM(C405:N405)</f>
        <v>112</v>
      </c>
      <c r="Q405" s="42"/>
    </row>
    <row r="406" spans="1:17" x14ac:dyDescent="0.25">
      <c r="A406" s="43" t="s">
        <v>169</v>
      </c>
      <c r="B406" s="20" t="s">
        <v>2</v>
      </c>
      <c r="C406" s="32"/>
      <c r="D406" s="21">
        <v>124</v>
      </c>
      <c r="E406" s="21">
        <v>230</v>
      </c>
      <c r="F406" s="21">
        <v>86</v>
      </c>
      <c r="G406" s="21"/>
      <c r="H406" s="21"/>
      <c r="I406" s="21"/>
      <c r="J406" s="21"/>
      <c r="K406" s="21"/>
      <c r="L406" s="21"/>
      <c r="M406" s="21"/>
      <c r="N406" s="21"/>
      <c r="O406" s="22">
        <f>SUM(C406:N406)</f>
        <v>440</v>
      </c>
      <c r="Q406" s="41">
        <v>84</v>
      </c>
    </row>
    <row r="407" spans="1:17" x14ac:dyDescent="0.25">
      <c r="A407" s="44"/>
      <c r="B407" s="19" t="s">
        <v>1</v>
      </c>
      <c r="C407" s="17">
        <v>30</v>
      </c>
      <c r="D407" s="17">
        <v>39</v>
      </c>
      <c r="E407" s="17">
        <v>39</v>
      </c>
      <c r="F407" s="17">
        <v>54</v>
      </c>
      <c r="G407" s="17">
        <v>67</v>
      </c>
      <c r="H407" s="17">
        <v>83</v>
      </c>
      <c r="I407" s="17">
        <v>88</v>
      </c>
      <c r="J407" s="17"/>
      <c r="K407" s="17"/>
      <c r="L407" s="17"/>
      <c r="M407" s="17"/>
      <c r="N407" s="17"/>
      <c r="O407" s="3">
        <f t="shared" ref="O407:O408" si="107">SUM(C407:N407)</f>
        <v>400</v>
      </c>
      <c r="Q407" s="42"/>
    </row>
    <row r="408" spans="1:17" x14ac:dyDescent="0.25">
      <c r="A408" s="45"/>
      <c r="B408" s="23" t="s">
        <v>3</v>
      </c>
      <c r="C408" s="24">
        <v>0</v>
      </c>
      <c r="D408" s="24">
        <v>151</v>
      </c>
      <c r="E408" s="24">
        <v>23</v>
      </c>
      <c r="F408" s="24">
        <v>23</v>
      </c>
      <c r="G408" s="24">
        <v>18</v>
      </c>
      <c r="H408" s="24">
        <v>32</v>
      </c>
      <c r="I408" s="24">
        <v>22</v>
      </c>
      <c r="J408" s="24"/>
      <c r="K408" s="24"/>
      <c r="L408" s="24"/>
      <c r="M408" s="24"/>
      <c r="N408" s="24"/>
      <c r="O408" s="25">
        <f t="shared" si="107"/>
        <v>269</v>
      </c>
      <c r="Q408" s="42"/>
    </row>
    <row r="409" spans="1:17" x14ac:dyDescent="0.25">
      <c r="A409" s="43" t="s">
        <v>170</v>
      </c>
      <c r="B409" s="20" t="s">
        <v>2</v>
      </c>
      <c r="C409" s="32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2">
        <f>SUM(C409:N409)</f>
        <v>0</v>
      </c>
      <c r="Q409" s="41">
        <v>34</v>
      </c>
    </row>
    <row r="410" spans="1:17" x14ac:dyDescent="0.25">
      <c r="A410" s="44"/>
      <c r="B410" s="19" t="s">
        <v>1</v>
      </c>
      <c r="C410" s="17">
        <v>121</v>
      </c>
      <c r="D410" s="17">
        <v>126</v>
      </c>
      <c r="E410" s="17">
        <v>172</v>
      </c>
      <c r="F410" s="17">
        <v>199</v>
      </c>
      <c r="G410" s="17">
        <v>221</v>
      </c>
      <c r="H410" s="17">
        <v>110</v>
      </c>
      <c r="I410" s="17">
        <v>85</v>
      </c>
      <c r="J410" s="17"/>
      <c r="K410" s="17"/>
      <c r="L410" s="17"/>
      <c r="M410" s="17"/>
      <c r="N410" s="17"/>
      <c r="O410" s="3">
        <f t="shared" ref="O410:O411" si="108">SUM(C410:N410)</f>
        <v>1034</v>
      </c>
      <c r="Q410" s="42"/>
    </row>
    <row r="411" spans="1:17" x14ac:dyDescent="0.25">
      <c r="A411" s="45"/>
      <c r="B411" s="23" t="s">
        <v>3</v>
      </c>
      <c r="C411" s="24">
        <v>4</v>
      </c>
      <c r="D411" s="24">
        <v>6</v>
      </c>
      <c r="E411" s="24">
        <v>11</v>
      </c>
      <c r="F411" s="24">
        <v>6</v>
      </c>
      <c r="G411" s="24">
        <v>13</v>
      </c>
      <c r="H411" s="24">
        <v>1</v>
      </c>
      <c r="I411" s="24">
        <v>8</v>
      </c>
      <c r="J411" s="24"/>
      <c r="K411" s="24"/>
      <c r="L411" s="24"/>
      <c r="M411" s="24"/>
      <c r="N411" s="24"/>
      <c r="O411" s="25">
        <f t="shared" si="108"/>
        <v>49</v>
      </c>
      <c r="Q411" s="42"/>
    </row>
    <row r="412" spans="1:17" x14ac:dyDescent="0.25">
      <c r="A412" s="43" t="s">
        <v>173</v>
      </c>
      <c r="B412" s="20" t="s">
        <v>2</v>
      </c>
      <c r="C412" s="32"/>
      <c r="D412" s="21">
        <v>15</v>
      </c>
      <c r="E412" s="21">
        <v>36</v>
      </c>
      <c r="F412" s="21">
        <v>7</v>
      </c>
      <c r="G412" s="21"/>
      <c r="H412" s="21"/>
      <c r="I412" s="21"/>
      <c r="J412" s="21"/>
      <c r="K412" s="21"/>
      <c r="L412" s="21"/>
      <c r="M412" s="21"/>
      <c r="N412" s="21"/>
      <c r="O412" s="22">
        <f>SUM(C412:N412)</f>
        <v>58</v>
      </c>
      <c r="Q412" s="41">
        <v>74</v>
      </c>
    </row>
    <row r="413" spans="1:17" x14ac:dyDescent="0.25">
      <c r="A413" s="44"/>
      <c r="B413" s="19" t="s">
        <v>1</v>
      </c>
      <c r="C413" s="17">
        <v>163</v>
      </c>
      <c r="D413" s="17">
        <v>115</v>
      </c>
      <c r="E413" s="17">
        <v>118</v>
      </c>
      <c r="F413" s="17">
        <v>83</v>
      </c>
      <c r="G413" s="17">
        <v>177</v>
      </c>
      <c r="H413" s="17">
        <v>129</v>
      </c>
      <c r="I413" s="17">
        <v>124</v>
      </c>
      <c r="J413" s="17"/>
      <c r="K413" s="17"/>
      <c r="L413" s="17"/>
      <c r="M413" s="17"/>
      <c r="N413" s="17"/>
      <c r="O413" s="3">
        <f t="shared" ref="O413:O414" si="109">SUM(C413:N413)</f>
        <v>909</v>
      </c>
      <c r="Q413" s="42"/>
    </row>
    <row r="414" spans="1:17" x14ac:dyDescent="0.25">
      <c r="A414" s="45"/>
      <c r="B414" s="23" t="s">
        <v>3</v>
      </c>
      <c r="C414" s="24">
        <v>4</v>
      </c>
      <c r="D414" s="24">
        <v>15</v>
      </c>
      <c r="E414" s="24">
        <v>11</v>
      </c>
      <c r="F414" s="24">
        <v>18</v>
      </c>
      <c r="G414" s="24">
        <v>11</v>
      </c>
      <c r="H414" s="24">
        <v>4</v>
      </c>
      <c r="I414" s="24">
        <v>2</v>
      </c>
      <c r="J414" s="24"/>
      <c r="K414" s="24"/>
      <c r="L414" s="24"/>
      <c r="M414" s="24"/>
      <c r="N414" s="24"/>
      <c r="O414" s="25">
        <f t="shared" si="109"/>
        <v>65</v>
      </c>
      <c r="Q414" s="42"/>
    </row>
    <row r="415" spans="1:17" x14ac:dyDescent="0.25">
      <c r="A415" s="43" t="s">
        <v>174</v>
      </c>
      <c r="B415" s="20" t="s">
        <v>2</v>
      </c>
      <c r="C415" s="32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2">
        <f>SUM(C415:N415)</f>
        <v>0</v>
      </c>
      <c r="Q415" s="41">
        <v>9</v>
      </c>
    </row>
    <row r="416" spans="1:17" x14ac:dyDescent="0.25">
      <c r="A416" s="44"/>
      <c r="B416" s="19" t="s">
        <v>1</v>
      </c>
      <c r="C416" s="17">
        <v>80</v>
      </c>
      <c r="D416" s="17">
        <v>53</v>
      </c>
      <c r="E416" s="17">
        <v>141</v>
      </c>
      <c r="F416" s="17">
        <v>130</v>
      </c>
      <c r="G416" s="17">
        <v>157</v>
      </c>
      <c r="H416" s="17">
        <v>209</v>
      </c>
      <c r="I416" s="17">
        <v>169</v>
      </c>
      <c r="J416" s="17"/>
      <c r="K416" s="17"/>
      <c r="L416" s="17"/>
      <c r="M416" s="17"/>
      <c r="N416" s="17"/>
      <c r="O416" s="3">
        <f t="shared" ref="O416:O420" si="110">SUM(C416:N416)</f>
        <v>939</v>
      </c>
      <c r="Q416" s="42"/>
    </row>
    <row r="417" spans="1:17" x14ac:dyDescent="0.25">
      <c r="A417" s="45"/>
      <c r="B417" s="23" t="s">
        <v>3</v>
      </c>
      <c r="C417" s="24">
        <v>15</v>
      </c>
      <c r="D417" s="24">
        <v>9</v>
      </c>
      <c r="E417" s="24">
        <v>15</v>
      </c>
      <c r="F417" s="24">
        <v>14</v>
      </c>
      <c r="G417" s="24">
        <v>20</v>
      </c>
      <c r="H417" s="24">
        <v>19</v>
      </c>
      <c r="I417" s="24">
        <v>1</v>
      </c>
      <c r="J417" s="24"/>
      <c r="K417" s="24"/>
      <c r="L417" s="24"/>
      <c r="M417" s="24"/>
      <c r="N417" s="24"/>
      <c r="O417" s="25">
        <f t="shared" si="110"/>
        <v>93</v>
      </c>
      <c r="Q417" s="42"/>
    </row>
    <row r="418" spans="1:17" x14ac:dyDescent="0.25">
      <c r="A418" s="35" t="s">
        <v>196</v>
      </c>
      <c r="B418" s="20" t="s">
        <v>2</v>
      </c>
      <c r="C418" s="32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2">
        <f>SUM(C418:N418)</f>
        <v>0</v>
      </c>
      <c r="Q418" s="41">
        <v>23</v>
      </c>
    </row>
    <row r="419" spans="1:17" x14ac:dyDescent="0.25">
      <c r="A419" s="36"/>
      <c r="B419" s="19" t="s">
        <v>1</v>
      </c>
      <c r="C419" s="17">
        <v>506</v>
      </c>
      <c r="D419" s="17">
        <v>503</v>
      </c>
      <c r="E419" s="17">
        <v>831</v>
      </c>
      <c r="F419" s="17">
        <v>539</v>
      </c>
      <c r="G419" s="17">
        <v>501</v>
      </c>
      <c r="H419" s="17">
        <v>523</v>
      </c>
      <c r="I419" s="17">
        <v>405</v>
      </c>
      <c r="J419" s="17"/>
      <c r="K419" s="17"/>
      <c r="L419" s="17"/>
      <c r="M419" s="17"/>
      <c r="N419" s="17"/>
      <c r="O419" s="3">
        <f t="shared" si="110"/>
        <v>3808</v>
      </c>
      <c r="Q419" s="42"/>
    </row>
    <row r="420" spans="1:17" x14ac:dyDescent="0.25">
      <c r="A420" s="37"/>
      <c r="B420" s="23" t="s">
        <v>3</v>
      </c>
      <c r="C420" s="24">
        <v>6</v>
      </c>
      <c r="D420" s="24">
        <v>4</v>
      </c>
      <c r="E420" s="24">
        <v>16</v>
      </c>
      <c r="F420" s="24">
        <v>21</v>
      </c>
      <c r="G420" s="24">
        <v>21</v>
      </c>
      <c r="H420" s="24">
        <v>7</v>
      </c>
      <c r="I420" s="24">
        <v>7</v>
      </c>
      <c r="J420" s="24"/>
      <c r="K420" s="24"/>
      <c r="L420" s="24"/>
      <c r="M420" s="24"/>
      <c r="N420" s="24"/>
      <c r="O420" s="25">
        <f t="shared" si="110"/>
        <v>82</v>
      </c>
      <c r="Q420" s="42"/>
    </row>
    <row r="421" spans="1:17" x14ac:dyDescent="0.25">
      <c r="A421" s="36" t="s">
        <v>197</v>
      </c>
      <c r="B421" s="11" t="s">
        <v>2</v>
      </c>
      <c r="C421" s="32"/>
      <c r="D421" s="9"/>
      <c r="E421" s="9"/>
      <c r="F421" s="9"/>
      <c r="G421" s="9"/>
      <c r="H421" s="9"/>
      <c r="I421" s="9"/>
      <c r="J421" s="9"/>
      <c r="K421" s="9"/>
      <c r="L421" s="9"/>
      <c r="M421" s="21"/>
      <c r="N421" s="21"/>
      <c r="O421" s="3">
        <f>SUM(C421:N421)</f>
        <v>0</v>
      </c>
      <c r="Q421" s="41">
        <v>20</v>
      </c>
    </row>
    <row r="422" spans="1:17" x14ac:dyDescent="0.25">
      <c r="A422" s="36"/>
      <c r="B422" s="19" t="s">
        <v>1</v>
      </c>
      <c r="C422" s="17">
        <v>335</v>
      </c>
      <c r="D422" s="17">
        <v>151</v>
      </c>
      <c r="E422" s="17">
        <v>222</v>
      </c>
      <c r="F422" s="17">
        <v>261</v>
      </c>
      <c r="G422" s="17">
        <v>322</v>
      </c>
      <c r="H422" s="17">
        <v>169</v>
      </c>
      <c r="I422" s="17">
        <v>168</v>
      </c>
      <c r="J422" s="17"/>
      <c r="K422" s="17"/>
      <c r="L422" s="17"/>
      <c r="M422" s="17"/>
      <c r="N422" s="17"/>
      <c r="O422" s="3">
        <f t="shared" ref="O422:O438" si="111">SUM(C422:N422)</f>
        <v>1628</v>
      </c>
      <c r="Q422" s="42"/>
    </row>
    <row r="423" spans="1:17" x14ac:dyDescent="0.25">
      <c r="A423" s="36"/>
      <c r="B423" s="18" t="s">
        <v>3</v>
      </c>
      <c r="C423" s="15">
        <v>1</v>
      </c>
      <c r="D423" s="15">
        <v>1</v>
      </c>
      <c r="E423" s="15">
        <v>2</v>
      </c>
      <c r="F423" s="15">
        <v>2</v>
      </c>
      <c r="G423" s="15">
        <v>4</v>
      </c>
      <c r="H423" s="15">
        <v>2</v>
      </c>
      <c r="I423" s="15">
        <v>2</v>
      </c>
      <c r="J423" s="15"/>
      <c r="K423" s="15"/>
      <c r="L423" s="15"/>
      <c r="M423" s="15"/>
      <c r="N423" s="15"/>
      <c r="O423" s="3">
        <f t="shared" si="111"/>
        <v>14</v>
      </c>
      <c r="Q423" s="42"/>
    </row>
    <row r="424" spans="1:17" x14ac:dyDescent="0.25">
      <c r="A424" s="35" t="s">
        <v>198</v>
      </c>
      <c r="B424" s="20" t="s">
        <v>2</v>
      </c>
      <c r="C424" s="32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2">
        <f>SUM(C424:N424)</f>
        <v>0</v>
      </c>
      <c r="Q424" s="41">
        <v>36</v>
      </c>
    </row>
    <row r="425" spans="1:17" x14ac:dyDescent="0.25">
      <c r="A425" s="36" t="s">
        <v>27</v>
      </c>
      <c r="B425" s="19" t="s">
        <v>1</v>
      </c>
      <c r="C425" s="17">
        <v>179</v>
      </c>
      <c r="D425" s="17">
        <v>327</v>
      </c>
      <c r="E425" s="17">
        <v>357</v>
      </c>
      <c r="F425" s="17">
        <v>472</v>
      </c>
      <c r="G425" s="17">
        <v>318</v>
      </c>
      <c r="H425" s="17">
        <v>226</v>
      </c>
      <c r="I425" s="17">
        <v>336</v>
      </c>
      <c r="J425" s="17"/>
      <c r="K425" s="17"/>
      <c r="L425" s="17"/>
      <c r="M425" s="17"/>
      <c r="N425" s="17"/>
      <c r="O425" s="3">
        <f t="shared" si="111"/>
        <v>2215</v>
      </c>
      <c r="Q425" s="42"/>
    </row>
    <row r="426" spans="1:17" x14ac:dyDescent="0.25">
      <c r="A426" s="37" t="s">
        <v>27</v>
      </c>
      <c r="B426" s="23" t="s">
        <v>3</v>
      </c>
      <c r="C426" s="24">
        <v>9</v>
      </c>
      <c r="D426" s="24">
        <v>11</v>
      </c>
      <c r="E426" s="24">
        <v>12</v>
      </c>
      <c r="F426" s="24">
        <v>1</v>
      </c>
      <c r="G426" s="24">
        <v>12</v>
      </c>
      <c r="H426" s="24">
        <v>7</v>
      </c>
      <c r="I426" s="24">
        <v>2</v>
      </c>
      <c r="J426" s="24"/>
      <c r="K426" s="24"/>
      <c r="L426" s="24"/>
      <c r="M426" s="24"/>
      <c r="N426" s="24"/>
      <c r="O426" s="25">
        <f t="shared" si="111"/>
        <v>54</v>
      </c>
      <c r="Q426" s="42"/>
    </row>
    <row r="427" spans="1:17" x14ac:dyDescent="0.25">
      <c r="A427" s="35" t="s">
        <v>199</v>
      </c>
      <c r="B427" s="20" t="s">
        <v>2</v>
      </c>
      <c r="C427" s="32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2">
        <f>SUM(C427:N427)</f>
        <v>0</v>
      </c>
      <c r="Q427" s="41">
        <v>29</v>
      </c>
    </row>
    <row r="428" spans="1:17" x14ac:dyDescent="0.25">
      <c r="A428" s="36" t="s">
        <v>28</v>
      </c>
      <c r="B428" s="19" t="s">
        <v>1</v>
      </c>
      <c r="C428" s="17">
        <v>275</v>
      </c>
      <c r="D428" s="17">
        <v>157</v>
      </c>
      <c r="E428" s="17">
        <v>223</v>
      </c>
      <c r="F428" s="17">
        <v>185</v>
      </c>
      <c r="G428" s="17">
        <v>242</v>
      </c>
      <c r="H428" s="17">
        <v>274</v>
      </c>
      <c r="I428" s="17">
        <v>221</v>
      </c>
      <c r="J428" s="17"/>
      <c r="K428" s="17"/>
      <c r="L428" s="17"/>
      <c r="M428" s="17"/>
      <c r="N428" s="17"/>
      <c r="O428" s="3">
        <f t="shared" si="111"/>
        <v>1577</v>
      </c>
      <c r="Q428" s="42"/>
    </row>
    <row r="429" spans="1:17" x14ac:dyDescent="0.25">
      <c r="A429" s="37" t="s">
        <v>28</v>
      </c>
      <c r="B429" s="23" t="s">
        <v>3</v>
      </c>
      <c r="C429" s="24">
        <v>8</v>
      </c>
      <c r="D429" s="24">
        <v>3</v>
      </c>
      <c r="E429" s="24">
        <v>2</v>
      </c>
      <c r="F429" s="24">
        <v>2</v>
      </c>
      <c r="G429" s="24">
        <v>0</v>
      </c>
      <c r="H429" s="24">
        <v>1</v>
      </c>
      <c r="I429" s="24">
        <v>2</v>
      </c>
      <c r="J429" s="24"/>
      <c r="K429" s="24"/>
      <c r="L429" s="24"/>
      <c r="M429" s="24"/>
      <c r="N429" s="24"/>
      <c r="O429" s="25">
        <f t="shared" si="111"/>
        <v>18</v>
      </c>
      <c r="Q429" s="42"/>
    </row>
    <row r="430" spans="1:17" x14ac:dyDescent="0.25">
      <c r="A430" s="36" t="s">
        <v>200</v>
      </c>
      <c r="B430" s="20" t="s">
        <v>2</v>
      </c>
      <c r="C430" s="32"/>
      <c r="D430" s="9"/>
      <c r="E430" s="9"/>
      <c r="F430" s="9"/>
      <c r="G430" s="9"/>
      <c r="H430" s="9"/>
      <c r="I430" s="9"/>
      <c r="J430" s="9"/>
      <c r="K430" s="9"/>
      <c r="L430" s="9"/>
      <c r="M430" s="21"/>
      <c r="N430" s="21"/>
      <c r="O430" s="3">
        <f>SUM(C430:N430)</f>
        <v>0</v>
      </c>
      <c r="Q430" s="41">
        <v>49</v>
      </c>
    </row>
    <row r="431" spans="1:17" x14ac:dyDescent="0.25">
      <c r="A431" s="36" t="s">
        <v>30</v>
      </c>
      <c r="B431" s="19" t="s">
        <v>1</v>
      </c>
      <c r="C431" s="17">
        <v>333</v>
      </c>
      <c r="D431" s="17">
        <v>208</v>
      </c>
      <c r="E431" s="17">
        <v>101</v>
      </c>
      <c r="F431" s="17">
        <v>141</v>
      </c>
      <c r="G431" s="17">
        <v>228</v>
      </c>
      <c r="H431" s="17">
        <v>246</v>
      </c>
      <c r="I431" s="17">
        <v>166</v>
      </c>
      <c r="J431" s="17"/>
      <c r="K431" s="17"/>
      <c r="L431" s="17"/>
      <c r="M431" s="17"/>
      <c r="N431" s="17"/>
      <c r="O431" s="3">
        <f t="shared" si="111"/>
        <v>1423</v>
      </c>
      <c r="Q431" s="42"/>
    </row>
    <row r="432" spans="1:17" x14ac:dyDescent="0.25">
      <c r="A432" s="36" t="s">
        <v>30</v>
      </c>
      <c r="B432" s="18" t="s">
        <v>3</v>
      </c>
      <c r="C432" s="15">
        <v>17</v>
      </c>
      <c r="D432" s="15">
        <v>8</v>
      </c>
      <c r="E432" s="15">
        <v>2</v>
      </c>
      <c r="F432" s="15">
        <v>5</v>
      </c>
      <c r="G432" s="15">
        <v>1</v>
      </c>
      <c r="H432" s="15">
        <v>6</v>
      </c>
      <c r="I432" s="15">
        <v>3</v>
      </c>
      <c r="J432" s="15"/>
      <c r="K432" s="15"/>
      <c r="L432" s="15"/>
      <c r="M432" s="15"/>
      <c r="N432" s="15"/>
      <c r="O432" s="3">
        <f t="shared" si="111"/>
        <v>42</v>
      </c>
      <c r="Q432" s="42"/>
    </row>
    <row r="433" spans="1:17" x14ac:dyDescent="0.25">
      <c r="A433" s="35" t="s">
        <v>201</v>
      </c>
      <c r="B433" s="20" t="s">
        <v>2</v>
      </c>
      <c r="C433" s="32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2">
        <f>SUM(C433:N433)</f>
        <v>0</v>
      </c>
      <c r="Q433" s="41">
        <v>14</v>
      </c>
    </row>
    <row r="434" spans="1:17" x14ac:dyDescent="0.25">
      <c r="A434" s="36" t="s">
        <v>31</v>
      </c>
      <c r="B434" s="19" t="s">
        <v>1</v>
      </c>
      <c r="C434" s="17">
        <v>98</v>
      </c>
      <c r="D434" s="17">
        <v>85</v>
      </c>
      <c r="E434" s="17">
        <v>54</v>
      </c>
      <c r="F434" s="17">
        <v>95</v>
      </c>
      <c r="G434" s="17">
        <v>121</v>
      </c>
      <c r="H434" s="17">
        <v>144</v>
      </c>
      <c r="I434" s="17">
        <v>131</v>
      </c>
      <c r="J434" s="17"/>
      <c r="K434" s="17"/>
      <c r="L434" s="17"/>
      <c r="M434" s="17"/>
      <c r="N434" s="17"/>
      <c r="O434" s="3">
        <f t="shared" si="111"/>
        <v>728</v>
      </c>
      <c r="Q434" s="42"/>
    </row>
    <row r="435" spans="1:17" x14ac:dyDescent="0.25">
      <c r="A435" s="37" t="s">
        <v>31</v>
      </c>
      <c r="B435" s="23" t="s">
        <v>3</v>
      </c>
      <c r="C435" s="24">
        <v>12</v>
      </c>
      <c r="D435" s="24">
        <v>8</v>
      </c>
      <c r="E435" s="24">
        <v>15</v>
      </c>
      <c r="F435" s="24">
        <v>6</v>
      </c>
      <c r="G435" s="24">
        <v>3</v>
      </c>
      <c r="H435" s="24">
        <v>1</v>
      </c>
      <c r="I435" s="24">
        <v>0</v>
      </c>
      <c r="J435" s="24"/>
      <c r="K435" s="24"/>
      <c r="L435" s="24"/>
      <c r="M435" s="24"/>
      <c r="N435" s="24"/>
      <c r="O435" s="25">
        <f t="shared" si="111"/>
        <v>45</v>
      </c>
      <c r="Q435" s="42"/>
    </row>
    <row r="436" spans="1:17" x14ac:dyDescent="0.25">
      <c r="A436" s="36" t="s">
        <v>202</v>
      </c>
      <c r="B436" s="11" t="s">
        <v>2</v>
      </c>
      <c r="C436" s="32"/>
      <c r="D436" s="9">
        <v>19</v>
      </c>
      <c r="E436" s="9">
        <v>58</v>
      </c>
      <c r="F436" s="9">
        <v>31</v>
      </c>
      <c r="G436" s="9"/>
      <c r="H436" s="9"/>
      <c r="I436" s="9"/>
      <c r="J436" s="9"/>
      <c r="K436" s="9"/>
      <c r="L436" s="9"/>
      <c r="M436" s="21"/>
      <c r="N436" s="21"/>
      <c r="O436" s="3">
        <f>SUM(C436:N436)</f>
        <v>108</v>
      </c>
      <c r="Q436" s="41">
        <v>12</v>
      </c>
    </row>
    <row r="437" spans="1:17" x14ac:dyDescent="0.25">
      <c r="A437" s="36" t="s">
        <v>33</v>
      </c>
      <c r="B437" s="19" t="s">
        <v>1</v>
      </c>
      <c r="C437" s="17">
        <v>30</v>
      </c>
      <c r="D437" s="17">
        <v>15</v>
      </c>
      <c r="E437" s="17">
        <v>62</v>
      </c>
      <c r="F437" s="17">
        <v>93</v>
      </c>
      <c r="G437" s="17">
        <v>154</v>
      </c>
      <c r="H437" s="17">
        <v>87</v>
      </c>
      <c r="I437" s="17">
        <v>182</v>
      </c>
      <c r="J437" s="17"/>
      <c r="K437" s="17"/>
      <c r="L437" s="17"/>
      <c r="M437" s="17"/>
      <c r="N437" s="17"/>
      <c r="O437" s="3">
        <f t="shared" si="111"/>
        <v>623</v>
      </c>
      <c r="Q437" s="42"/>
    </row>
    <row r="438" spans="1:17" x14ac:dyDescent="0.25">
      <c r="A438" s="36" t="s">
        <v>33</v>
      </c>
      <c r="B438" s="18" t="s">
        <v>3</v>
      </c>
      <c r="C438" s="15">
        <v>1</v>
      </c>
      <c r="D438" s="15">
        <v>13</v>
      </c>
      <c r="E438" s="15">
        <v>20</v>
      </c>
      <c r="F438" s="15">
        <v>11</v>
      </c>
      <c r="G438" s="15">
        <v>16</v>
      </c>
      <c r="H438" s="15">
        <v>6</v>
      </c>
      <c r="I438" s="15">
        <v>13</v>
      </c>
      <c r="J438" s="15"/>
      <c r="K438" s="15"/>
      <c r="L438" s="15"/>
      <c r="M438" s="15"/>
      <c r="N438" s="15"/>
      <c r="O438" s="25">
        <f t="shared" si="111"/>
        <v>80</v>
      </c>
      <c r="Q438" s="42"/>
    </row>
    <row r="439" spans="1:17" x14ac:dyDescent="0.25">
      <c r="A439" s="43" t="s">
        <v>175</v>
      </c>
      <c r="B439" s="20" t="s">
        <v>2</v>
      </c>
      <c r="C439" s="32"/>
      <c r="D439" s="21">
        <v>72</v>
      </c>
      <c r="E439" s="21">
        <v>190</v>
      </c>
      <c r="F439" s="21">
        <v>110</v>
      </c>
      <c r="G439" s="21"/>
      <c r="H439" s="21"/>
      <c r="I439" s="21"/>
      <c r="J439" s="21"/>
      <c r="K439" s="21"/>
      <c r="L439" s="21"/>
      <c r="M439" s="21"/>
      <c r="N439" s="21"/>
      <c r="O439" s="22">
        <f>SUM(C439:N439)</f>
        <v>372</v>
      </c>
      <c r="Q439" s="41">
        <v>43</v>
      </c>
    </row>
    <row r="440" spans="1:17" x14ac:dyDescent="0.25">
      <c r="A440" s="44"/>
      <c r="B440" s="19" t="s">
        <v>1</v>
      </c>
      <c r="C440" s="17">
        <v>44</v>
      </c>
      <c r="D440" s="17">
        <v>27</v>
      </c>
      <c r="E440" s="17">
        <v>25</v>
      </c>
      <c r="F440" s="17">
        <v>43</v>
      </c>
      <c r="G440" s="17">
        <v>48</v>
      </c>
      <c r="H440" s="17">
        <v>50</v>
      </c>
      <c r="I440" s="17">
        <v>55</v>
      </c>
      <c r="J440" s="17"/>
      <c r="K440" s="17"/>
      <c r="L440" s="17"/>
      <c r="M440" s="17"/>
      <c r="N440" s="17"/>
      <c r="O440" s="3">
        <f t="shared" ref="O440:O441" si="112">SUM(C440:N440)</f>
        <v>292</v>
      </c>
      <c r="Q440" s="42"/>
    </row>
    <row r="441" spans="1:17" x14ac:dyDescent="0.25">
      <c r="A441" s="45"/>
      <c r="B441" s="23" t="s">
        <v>3</v>
      </c>
      <c r="C441" s="24">
        <v>7</v>
      </c>
      <c r="D441" s="24">
        <v>3</v>
      </c>
      <c r="E441" s="24">
        <v>0</v>
      </c>
      <c r="F441" s="24">
        <v>4</v>
      </c>
      <c r="G441" s="24">
        <v>0</v>
      </c>
      <c r="H441" s="24">
        <v>0</v>
      </c>
      <c r="I441" s="24">
        <v>2</v>
      </c>
      <c r="J441" s="24"/>
      <c r="K441" s="24"/>
      <c r="L441" s="24"/>
      <c r="M441" s="24"/>
      <c r="N441" s="24"/>
      <c r="O441" s="25">
        <f t="shared" si="112"/>
        <v>16</v>
      </c>
      <c r="Q441" s="42"/>
    </row>
    <row r="442" spans="1:17" x14ac:dyDescent="0.25">
      <c r="A442" s="43" t="s">
        <v>176</v>
      </c>
      <c r="B442" s="20" t="s">
        <v>2</v>
      </c>
      <c r="C442" s="32"/>
      <c r="D442" s="21">
        <v>42</v>
      </c>
      <c r="E442" s="21">
        <v>100</v>
      </c>
      <c r="F442" s="21">
        <v>40</v>
      </c>
      <c r="G442" s="21"/>
      <c r="H442" s="21"/>
      <c r="I442" s="21"/>
      <c r="J442" s="21"/>
      <c r="K442" s="21"/>
      <c r="L442" s="21"/>
      <c r="M442" s="21"/>
      <c r="N442" s="21"/>
      <c r="O442" s="22">
        <f>SUM(C442:N442)</f>
        <v>182</v>
      </c>
      <c r="Q442" s="41">
        <v>33</v>
      </c>
    </row>
    <row r="443" spans="1:17" x14ac:dyDescent="0.25">
      <c r="A443" s="44"/>
      <c r="B443" s="19" t="s">
        <v>1</v>
      </c>
      <c r="C443" s="17">
        <v>96</v>
      </c>
      <c r="D443" s="17">
        <v>155</v>
      </c>
      <c r="E443" s="17">
        <v>115</v>
      </c>
      <c r="F443" s="17">
        <v>122</v>
      </c>
      <c r="G443" s="17">
        <v>157</v>
      </c>
      <c r="H443" s="17">
        <v>128</v>
      </c>
      <c r="I443" s="17">
        <v>107</v>
      </c>
      <c r="J443" s="17"/>
      <c r="K443" s="17"/>
      <c r="L443" s="17"/>
      <c r="M443" s="17"/>
      <c r="N443" s="17"/>
      <c r="O443" s="3">
        <f t="shared" ref="O443:O444" si="113">SUM(C443:N443)</f>
        <v>880</v>
      </c>
      <c r="Q443" s="42"/>
    </row>
    <row r="444" spans="1:17" x14ac:dyDescent="0.25">
      <c r="A444" s="45"/>
      <c r="B444" s="23" t="s">
        <v>3</v>
      </c>
      <c r="C444" s="24">
        <v>16</v>
      </c>
      <c r="D444" s="24">
        <v>9</v>
      </c>
      <c r="E444" s="24">
        <v>3</v>
      </c>
      <c r="F444" s="24">
        <v>2</v>
      </c>
      <c r="G444" s="24">
        <v>10</v>
      </c>
      <c r="H444" s="24">
        <v>6</v>
      </c>
      <c r="I444" s="24">
        <v>5</v>
      </c>
      <c r="J444" s="24"/>
      <c r="K444" s="24"/>
      <c r="L444" s="24"/>
      <c r="M444" s="24"/>
      <c r="N444" s="24"/>
      <c r="O444" s="25">
        <f t="shared" si="113"/>
        <v>51</v>
      </c>
      <c r="Q444" s="42"/>
    </row>
    <row r="445" spans="1:17" x14ac:dyDescent="0.25">
      <c r="A445" s="43" t="s">
        <v>177</v>
      </c>
      <c r="B445" s="20" t="s">
        <v>2</v>
      </c>
      <c r="C445" s="32"/>
      <c r="D445" s="21">
        <v>129</v>
      </c>
      <c r="E445" s="21">
        <v>369</v>
      </c>
      <c r="F445" s="21">
        <v>239</v>
      </c>
      <c r="G445" s="21"/>
      <c r="H445" s="21"/>
      <c r="I445" s="21"/>
      <c r="J445" s="21"/>
      <c r="K445" s="21"/>
      <c r="L445" s="21"/>
      <c r="M445" s="21"/>
      <c r="N445" s="21"/>
      <c r="O445" s="22">
        <f>SUM(C445:N445)</f>
        <v>737</v>
      </c>
      <c r="Q445" s="41">
        <v>46</v>
      </c>
    </row>
    <row r="446" spans="1:17" x14ac:dyDescent="0.25">
      <c r="A446" s="44"/>
      <c r="B446" s="19" t="s">
        <v>1</v>
      </c>
      <c r="C446" s="17">
        <v>130</v>
      </c>
      <c r="D446" s="17">
        <v>123</v>
      </c>
      <c r="E446" s="17">
        <v>118</v>
      </c>
      <c r="F446" s="17">
        <v>130</v>
      </c>
      <c r="G446" s="17">
        <v>196</v>
      </c>
      <c r="H446" s="17">
        <v>113</v>
      </c>
      <c r="I446" s="17">
        <v>135</v>
      </c>
      <c r="J446" s="17"/>
      <c r="K446" s="17"/>
      <c r="L446" s="17"/>
      <c r="M446" s="17"/>
      <c r="N446" s="17"/>
      <c r="O446" s="3">
        <f t="shared" ref="O446:O447" si="114">SUM(C446:N446)</f>
        <v>945</v>
      </c>
      <c r="Q446" s="42"/>
    </row>
    <row r="447" spans="1:17" x14ac:dyDescent="0.25">
      <c r="A447" s="45"/>
      <c r="B447" s="23" t="s">
        <v>3</v>
      </c>
      <c r="C447" s="24">
        <v>20</v>
      </c>
      <c r="D447" s="24">
        <v>22</v>
      </c>
      <c r="E447" s="24">
        <v>17</v>
      </c>
      <c r="F447" s="24">
        <v>15</v>
      </c>
      <c r="G447" s="24">
        <v>10</v>
      </c>
      <c r="H447" s="24">
        <v>19</v>
      </c>
      <c r="I447" s="24">
        <v>75</v>
      </c>
      <c r="J447" s="24"/>
      <c r="K447" s="24"/>
      <c r="L447" s="24"/>
      <c r="M447" s="24"/>
      <c r="N447" s="24"/>
      <c r="O447" s="25">
        <f t="shared" si="114"/>
        <v>178</v>
      </c>
      <c r="Q447" s="42"/>
    </row>
    <row r="448" spans="1:17" x14ac:dyDescent="0.25">
      <c r="A448" s="43" t="s">
        <v>178</v>
      </c>
      <c r="B448" s="20" t="s">
        <v>2</v>
      </c>
      <c r="C448" s="32"/>
      <c r="D448" s="21">
        <v>56</v>
      </c>
      <c r="E448" s="21">
        <v>90</v>
      </c>
      <c r="F448" s="21">
        <v>65</v>
      </c>
      <c r="G448" s="21"/>
      <c r="H448" s="21"/>
      <c r="I448" s="21"/>
      <c r="J448" s="21"/>
      <c r="K448" s="21"/>
      <c r="L448" s="21"/>
      <c r="M448" s="21"/>
      <c r="N448" s="21"/>
      <c r="O448" s="22">
        <f>SUM(C448:N448)</f>
        <v>211</v>
      </c>
      <c r="Q448" s="41">
        <v>25</v>
      </c>
    </row>
    <row r="449" spans="1:17" x14ac:dyDescent="0.25">
      <c r="A449" s="44"/>
      <c r="B449" s="19" t="s">
        <v>1</v>
      </c>
      <c r="C449" s="17">
        <v>78</v>
      </c>
      <c r="D449" s="17">
        <v>42</v>
      </c>
      <c r="E449" s="17">
        <v>60</v>
      </c>
      <c r="F449" s="17">
        <v>139</v>
      </c>
      <c r="G449" s="17">
        <v>205</v>
      </c>
      <c r="H449" s="17">
        <v>95</v>
      </c>
      <c r="I449" s="17">
        <v>78</v>
      </c>
      <c r="J449" s="17"/>
      <c r="K449" s="17"/>
      <c r="L449" s="17"/>
      <c r="M449" s="17"/>
      <c r="N449" s="17"/>
      <c r="O449" s="3">
        <f t="shared" ref="O449:O450" si="115">SUM(C449:N449)</f>
        <v>697</v>
      </c>
      <c r="Q449" s="42"/>
    </row>
    <row r="450" spans="1:17" x14ac:dyDescent="0.25">
      <c r="A450" s="45"/>
      <c r="B450" s="23" t="s">
        <v>3</v>
      </c>
      <c r="C450" s="24">
        <v>6</v>
      </c>
      <c r="D450" s="24">
        <v>6</v>
      </c>
      <c r="E450" s="24">
        <v>16</v>
      </c>
      <c r="F450" s="24">
        <v>8</v>
      </c>
      <c r="G450" s="24">
        <v>6</v>
      </c>
      <c r="H450" s="24">
        <v>2</v>
      </c>
      <c r="I450" s="24">
        <v>1</v>
      </c>
      <c r="J450" s="24"/>
      <c r="K450" s="24"/>
      <c r="L450" s="24"/>
      <c r="M450" s="24"/>
      <c r="N450" s="24"/>
      <c r="O450" s="25">
        <f t="shared" si="115"/>
        <v>45</v>
      </c>
      <c r="Q450" s="42"/>
    </row>
    <row r="451" spans="1:17" x14ac:dyDescent="0.25">
      <c r="A451" s="43" t="s">
        <v>179</v>
      </c>
      <c r="B451" s="20" t="s">
        <v>2</v>
      </c>
      <c r="C451" s="32"/>
      <c r="D451" s="21">
        <v>48</v>
      </c>
      <c r="E451" s="21">
        <v>96</v>
      </c>
      <c r="F451" s="21">
        <v>50</v>
      </c>
      <c r="G451" s="21"/>
      <c r="H451" s="21"/>
      <c r="I451" s="21"/>
      <c r="J451" s="21"/>
      <c r="K451" s="21"/>
      <c r="L451" s="21"/>
      <c r="M451" s="21"/>
      <c r="N451" s="21"/>
      <c r="O451" s="22">
        <f>SUM(C451:N451)</f>
        <v>194</v>
      </c>
      <c r="Q451" s="41">
        <v>23</v>
      </c>
    </row>
    <row r="452" spans="1:17" x14ac:dyDescent="0.25">
      <c r="A452" s="44"/>
      <c r="B452" s="19" t="s">
        <v>1</v>
      </c>
      <c r="C452" s="17">
        <v>10</v>
      </c>
      <c r="D452" s="17">
        <v>35</v>
      </c>
      <c r="E452" s="17">
        <v>32</v>
      </c>
      <c r="F452" s="17">
        <v>61</v>
      </c>
      <c r="G452" s="17">
        <v>128</v>
      </c>
      <c r="H452" s="17">
        <v>48</v>
      </c>
      <c r="I452" s="17">
        <v>25</v>
      </c>
      <c r="J452" s="17"/>
      <c r="K452" s="17"/>
      <c r="L452" s="17"/>
      <c r="M452" s="17"/>
      <c r="N452" s="17"/>
      <c r="O452" s="3">
        <f t="shared" ref="O452:O453" si="116">SUM(C452:N452)</f>
        <v>339</v>
      </c>
      <c r="Q452" s="42"/>
    </row>
    <row r="453" spans="1:17" x14ac:dyDescent="0.25">
      <c r="A453" s="45"/>
      <c r="B453" s="23" t="s">
        <v>3</v>
      </c>
      <c r="C453" s="24">
        <v>3</v>
      </c>
      <c r="D453" s="24">
        <v>6</v>
      </c>
      <c r="E453" s="24">
        <v>14</v>
      </c>
      <c r="F453" s="24">
        <v>3</v>
      </c>
      <c r="G453" s="24">
        <v>2</v>
      </c>
      <c r="H453" s="24">
        <v>2</v>
      </c>
      <c r="I453" s="24">
        <v>0</v>
      </c>
      <c r="J453" s="24"/>
      <c r="K453" s="24"/>
      <c r="L453" s="24"/>
      <c r="M453" s="24"/>
      <c r="N453" s="24"/>
      <c r="O453" s="25">
        <f t="shared" si="116"/>
        <v>30</v>
      </c>
      <c r="Q453" s="42"/>
    </row>
    <row r="454" spans="1:17" x14ac:dyDescent="0.25">
      <c r="A454" s="43" t="s">
        <v>180</v>
      </c>
      <c r="B454" s="20" t="s">
        <v>2</v>
      </c>
      <c r="C454" s="32"/>
      <c r="D454" s="21">
        <v>269</v>
      </c>
      <c r="E454" s="21">
        <v>200</v>
      </c>
      <c r="F454" s="21">
        <v>123</v>
      </c>
      <c r="G454" s="21"/>
      <c r="H454" s="21"/>
      <c r="I454" s="21"/>
      <c r="J454" s="21"/>
      <c r="K454" s="21"/>
      <c r="L454" s="21"/>
      <c r="M454" s="21"/>
      <c r="N454" s="21"/>
      <c r="O454" s="22">
        <f>SUM(C454:N454)</f>
        <v>592</v>
      </c>
      <c r="Q454" s="41">
        <v>48</v>
      </c>
    </row>
    <row r="455" spans="1:17" x14ac:dyDescent="0.25">
      <c r="A455" s="44"/>
      <c r="B455" s="19" t="s">
        <v>1</v>
      </c>
      <c r="C455" s="17">
        <v>9</v>
      </c>
      <c r="D455" s="17">
        <v>43</v>
      </c>
      <c r="E455" s="17">
        <v>69</v>
      </c>
      <c r="F455" s="17">
        <v>100</v>
      </c>
      <c r="G455" s="17">
        <v>84</v>
      </c>
      <c r="H455" s="17">
        <v>79</v>
      </c>
      <c r="I455" s="17">
        <v>73</v>
      </c>
      <c r="J455" s="17"/>
      <c r="K455" s="17"/>
      <c r="L455" s="17"/>
      <c r="M455" s="17"/>
      <c r="N455" s="17"/>
      <c r="O455" s="3">
        <f t="shared" ref="O455:O456" si="117">SUM(C455:N455)</f>
        <v>457</v>
      </c>
      <c r="Q455" s="42"/>
    </row>
    <row r="456" spans="1:17" x14ac:dyDescent="0.25">
      <c r="A456" s="45"/>
      <c r="B456" s="23" t="s">
        <v>3</v>
      </c>
      <c r="C456" s="24">
        <v>5</v>
      </c>
      <c r="D456" s="24">
        <v>6</v>
      </c>
      <c r="E456" s="24">
        <v>0</v>
      </c>
      <c r="F456" s="24">
        <v>4</v>
      </c>
      <c r="G456" s="24">
        <v>8</v>
      </c>
      <c r="H456" s="24">
        <v>3</v>
      </c>
      <c r="I456" s="24">
        <v>0</v>
      </c>
      <c r="J456" s="24"/>
      <c r="K456" s="24"/>
      <c r="L456" s="24"/>
      <c r="M456" s="24"/>
      <c r="N456" s="24"/>
      <c r="O456" s="25">
        <f t="shared" si="117"/>
        <v>26</v>
      </c>
      <c r="Q456" s="42"/>
    </row>
    <row r="457" spans="1:17" x14ac:dyDescent="0.25">
      <c r="A457" s="43" t="s">
        <v>181</v>
      </c>
      <c r="B457" s="20" t="s">
        <v>2</v>
      </c>
      <c r="C457" s="32"/>
      <c r="D457" s="21">
        <v>243</v>
      </c>
      <c r="E457" s="21">
        <v>279</v>
      </c>
      <c r="F457" s="21">
        <v>193</v>
      </c>
      <c r="G457" s="21"/>
      <c r="H457" s="21"/>
      <c r="I457" s="21"/>
      <c r="J457" s="21"/>
      <c r="K457" s="21"/>
      <c r="L457" s="21"/>
      <c r="M457" s="21"/>
      <c r="N457" s="21"/>
      <c r="O457" s="22">
        <f>SUM(C457:N457)</f>
        <v>715</v>
      </c>
      <c r="Q457" s="41">
        <v>98</v>
      </c>
    </row>
    <row r="458" spans="1:17" x14ac:dyDescent="0.25">
      <c r="A458" s="44"/>
      <c r="B458" s="19" t="s">
        <v>1</v>
      </c>
      <c r="C458" s="17">
        <v>128</v>
      </c>
      <c r="D458" s="17">
        <v>44</v>
      </c>
      <c r="E458" s="17">
        <v>128</v>
      </c>
      <c r="F458" s="17">
        <v>72</v>
      </c>
      <c r="G458" s="17">
        <v>113</v>
      </c>
      <c r="H458" s="17">
        <v>93</v>
      </c>
      <c r="I458" s="17">
        <v>120</v>
      </c>
      <c r="J458" s="17"/>
      <c r="K458" s="17"/>
      <c r="L458" s="17"/>
      <c r="M458" s="17"/>
      <c r="N458" s="17"/>
      <c r="O458" s="3">
        <f t="shared" ref="O458:O459" si="118">SUM(C458:N458)</f>
        <v>698</v>
      </c>
      <c r="Q458" s="42"/>
    </row>
    <row r="459" spans="1:17" x14ac:dyDescent="0.25">
      <c r="A459" s="45"/>
      <c r="B459" s="23" t="s">
        <v>3</v>
      </c>
      <c r="C459" s="24"/>
      <c r="D459" s="24"/>
      <c r="E459" s="24">
        <v>25</v>
      </c>
      <c r="F459" s="24">
        <v>16</v>
      </c>
      <c r="G459" s="24">
        <v>13</v>
      </c>
      <c r="H459" s="24">
        <v>8</v>
      </c>
      <c r="I459" s="24">
        <v>21</v>
      </c>
      <c r="J459" s="24"/>
      <c r="K459" s="24"/>
      <c r="L459" s="24"/>
      <c r="M459" s="24"/>
      <c r="N459" s="24"/>
      <c r="O459" s="25">
        <f t="shared" si="118"/>
        <v>83</v>
      </c>
      <c r="Q459" s="42"/>
    </row>
    <row r="460" spans="1:17" x14ac:dyDescent="0.25">
      <c r="A460" s="43" t="s">
        <v>182</v>
      </c>
      <c r="B460" s="20" t="s">
        <v>2</v>
      </c>
      <c r="C460" s="32"/>
      <c r="D460" s="21">
        <v>127</v>
      </c>
      <c r="E460" s="21">
        <v>77</v>
      </c>
      <c r="F460" s="21">
        <v>49</v>
      </c>
      <c r="G460" s="21"/>
      <c r="H460" s="21"/>
      <c r="I460" s="21"/>
      <c r="J460" s="21"/>
      <c r="K460" s="21"/>
      <c r="L460" s="21"/>
      <c r="M460" s="21"/>
      <c r="N460" s="21"/>
      <c r="O460" s="22">
        <f>SUM(C460:N460)</f>
        <v>253</v>
      </c>
      <c r="Q460" s="41">
        <v>44</v>
      </c>
    </row>
    <row r="461" spans="1:17" x14ac:dyDescent="0.25">
      <c r="A461" s="44"/>
      <c r="B461" s="19" t="s">
        <v>1</v>
      </c>
      <c r="C461" s="17">
        <v>80</v>
      </c>
      <c r="D461" s="17">
        <v>462</v>
      </c>
      <c r="E461" s="17">
        <v>485</v>
      </c>
      <c r="F461" s="17">
        <v>565</v>
      </c>
      <c r="G461" s="17">
        <v>693</v>
      </c>
      <c r="H461" s="17">
        <v>370</v>
      </c>
      <c r="I461" s="17">
        <v>419</v>
      </c>
      <c r="J461" s="17"/>
      <c r="K461" s="17"/>
      <c r="L461" s="17"/>
      <c r="M461" s="17"/>
      <c r="N461" s="17"/>
      <c r="O461" s="3">
        <f t="shared" ref="O461:O462" si="119">SUM(C461:N461)</f>
        <v>3074</v>
      </c>
      <c r="Q461" s="42"/>
    </row>
    <row r="462" spans="1:17" x14ac:dyDescent="0.25">
      <c r="A462" s="45"/>
      <c r="B462" s="23" t="s">
        <v>3</v>
      </c>
      <c r="C462" s="24"/>
      <c r="D462" s="24"/>
      <c r="E462" s="24">
        <v>43</v>
      </c>
      <c r="F462" s="24">
        <v>16</v>
      </c>
      <c r="G462" s="24">
        <v>5</v>
      </c>
      <c r="H462" s="24">
        <v>9</v>
      </c>
      <c r="I462" s="24">
        <v>1</v>
      </c>
      <c r="J462" s="24"/>
      <c r="K462" s="24"/>
      <c r="L462" s="24"/>
      <c r="M462" s="24"/>
      <c r="N462" s="24"/>
      <c r="O462" s="25">
        <f t="shared" si="119"/>
        <v>74</v>
      </c>
      <c r="Q462" s="42"/>
    </row>
    <row r="463" spans="1:17" x14ac:dyDescent="0.25">
      <c r="A463" s="43" t="s">
        <v>184</v>
      </c>
      <c r="B463" s="20" t="s">
        <v>2</v>
      </c>
      <c r="C463" s="32"/>
      <c r="D463" s="21">
        <v>61</v>
      </c>
      <c r="E463" s="21">
        <v>89</v>
      </c>
      <c r="F463" s="21">
        <v>51</v>
      </c>
      <c r="G463" s="21"/>
      <c r="H463" s="21"/>
      <c r="I463" s="21"/>
      <c r="J463" s="21"/>
      <c r="K463" s="21"/>
      <c r="L463" s="21"/>
      <c r="M463" s="21"/>
      <c r="N463" s="21"/>
      <c r="O463" s="22">
        <f>SUM(C463:N463)</f>
        <v>201</v>
      </c>
      <c r="Q463" s="41">
        <v>41</v>
      </c>
    </row>
    <row r="464" spans="1:17" x14ac:dyDescent="0.25">
      <c r="A464" s="44"/>
      <c r="B464" s="19" t="s">
        <v>1</v>
      </c>
      <c r="C464" s="17">
        <v>135</v>
      </c>
      <c r="D464" s="17">
        <v>231</v>
      </c>
      <c r="E464" s="17">
        <v>160</v>
      </c>
      <c r="F464" s="17">
        <v>200</v>
      </c>
      <c r="G464" s="17">
        <v>579</v>
      </c>
      <c r="H464" s="17">
        <v>240</v>
      </c>
      <c r="I464" s="17">
        <v>316</v>
      </c>
      <c r="J464" s="17"/>
      <c r="K464" s="17"/>
      <c r="L464" s="17"/>
      <c r="M464" s="17"/>
      <c r="N464" s="17"/>
      <c r="O464" s="3">
        <f t="shared" ref="O464:O465" si="120">SUM(C464:N464)</f>
        <v>1861</v>
      </c>
      <c r="Q464" s="42"/>
    </row>
    <row r="465" spans="1:17" x14ac:dyDescent="0.25">
      <c r="A465" s="45"/>
      <c r="B465" s="23" t="s">
        <v>3</v>
      </c>
      <c r="C465" s="24"/>
      <c r="D465" s="24"/>
      <c r="E465" s="24"/>
      <c r="F465" s="24"/>
      <c r="G465" s="24">
        <v>127</v>
      </c>
      <c r="H465" s="24">
        <v>74</v>
      </c>
      <c r="I465" s="24">
        <v>33</v>
      </c>
      <c r="J465" s="24"/>
      <c r="K465" s="24"/>
      <c r="L465" s="24"/>
      <c r="M465" s="24"/>
      <c r="N465" s="24"/>
      <c r="O465" s="25">
        <f t="shared" si="120"/>
        <v>234</v>
      </c>
      <c r="Q465" s="42"/>
    </row>
    <row r="466" spans="1:17" x14ac:dyDescent="0.25">
      <c r="A466" s="43" t="s">
        <v>183</v>
      </c>
      <c r="B466" s="20" t="s">
        <v>2</v>
      </c>
      <c r="C466" s="32"/>
      <c r="D466" s="21">
        <v>200</v>
      </c>
      <c r="E466" s="21">
        <v>103</v>
      </c>
      <c r="F466" s="21">
        <v>100</v>
      </c>
      <c r="G466" s="21"/>
      <c r="H466" s="21"/>
      <c r="I466" s="21"/>
      <c r="J466" s="21"/>
      <c r="K466" s="21"/>
      <c r="L466" s="21"/>
      <c r="M466" s="21"/>
      <c r="N466" s="21"/>
      <c r="O466" s="22">
        <f>SUM(C466:N466)</f>
        <v>403</v>
      </c>
      <c r="Q466" s="41">
        <v>34</v>
      </c>
    </row>
    <row r="467" spans="1:17" x14ac:dyDescent="0.25">
      <c r="A467" s="44"/>
      <c r="B467" s="19" t="s">
        <v>1</v>
      </c>
      <c r="C467" s="17">
        <v>88</v>
      </c>
      <c r="D467" s="17">
        <v>799</v>
      </c>
      <c r="E467" s="17">
        <v>153</v>
      </c>
      <c r="F467" s="17">
        <v>172</v>
      </c>
      <c r="G467" s="17">
        <v>217</v>
      </c>
      <c r="H467" s="17">
        <v>139</v>
      </c>
      <c r="I467" s="17">
        <v>87</v>
      </c>
      <c r="J467" s="17"/>
      <c r="K467" s="17"/>
      <c r="L467" s="17"/>
      <c r="M467" s="17"/>
      <c r="N467" s="17"/>
      <c r="O467" s="3">
        <f t="shared" ref="O467:O468" si="121">SUM(C467:N467)</f>
        <v>1655</v>
      </c>
      <c r="Q467" s="42"/>
    </row>
    <row r="468" spans="1:17" x14ac:dyDescent="0.25">
      <c r="A468" s="45"/>
      <c r="B468" s="23" t="s">
        <v>3</v>
      </c>
      <c r="C468" s="24">
        <v>10</v>
      </c>
      <c r="D468" s="24">
        <v>28</v>
      </c>
      <c r="E468" s="24">
        <v>0</v>
      </c>
      <c r="F468" s="24">
        <v>4</v>
      </c>
      <c r="G468" s="24">
        <v>7</v>
      </c>
      <c r="H468" s="24">
        <v>2</v>
      </c>
      <c r="I468" s="24">
        <v>3</v>
      </c>
      <c r="J468" s="24"/>
      <c r="K468" s="24"/>
      <c r="L468" s="24"/>
      <c r="M468" s="24"/>
      <c r="N468" s="24"/>
      <c r="O468" s="25">
        <f t="shared" si="121"/>
        <v>54</v>
      </c>
      <c r="Q468" s="42"/>
    </row>
    <row r="469" spans="1:17" x14ac:dyDescent="0.25">
      <c r="A469" s="43" t="s">
        <v>185</v>
      </c>
      <c r="B469" s="20" t="s">
        <v>2</v>
      </c>
      <c r="C469" s="32"/>
      <c r="D469" s="21">
        <v>209</v>
      </c>
      <c r="E469" s="21">
        <v>146</v>
      </c>
      <c r="F469" s="21">
        <v>67</v>
      </c>
      <c r="G469" s="21"/>
      <c r="H469" s="21"/>
      <c r="I469" s="21"/>
      <c r="J469" s="21"/>
      <c r="K469" s="21"/>
      <c r="L469" s="21"/>
      <c r="M469" s="21"/>
      <c r="N469" s="21"/>
      <c r="O469" s="22">
        <f>SUM(C469:N469)</f>
        <v>422</v>
      </c>
      <c r="Q469" s="41">
        <v>34</v>
      </c>
    </row>
    <row r="470" spans="1:17" x14ac:dyDescent="0.25">
      <c r="A470" s="44"/>
      <c r="B470" s="19" t="s">
        <v>1</v>
      </c>
      <c r="C470" s="17">
        <v>462</v>
      </c>
      <c r="D470" s="17">
        <v>361</v>
      </c>
      <c r="E470" s="17">
        <v>327</v>
      </c>
      <c r="F470" s="17">
        <v>254</v>
      </c>
      <c r="G470" s="17">
        <v>520</v>
      </c>
      <c r="H470" s="17">
        <v>318</v>
      </c>
      <c r="I470" s="17">
        <v>204</v>
      </c>
      <c r="J470" s="17"/>
      <c r="K470" s="17"/>
      <c r="L470" s="17"/>
      <c r="M470" s="17"/>
      <c r="N470" s="17"/>
      <c r="O470" s="3">
        <f t="shared" ref="O470:O471" si="122">SUM(C470:N470)</f>
        <v>2446</v>
      </c>
      <c r="Q470" s="42"/>
    </row>
    <row r="471" spans="1:17" x14ac:dyDescent="0.25">
      <c r="A471" s="45"/>
      <c r="B471" s="23" t="s">
        <v>3</v>
      </c>
      <c r="C471" s="24">
        <v>42</v>
      </c>
      <c r="D471" s="24">
        <v>34</v>
      </c>
      <c r="E471" s="24">
        <v>19</v>
      </c>
      <c r="F471" s="24">
        <v>16</v>
      </c>
      <c r="G471" s="24">
        <v>10</v>
      </c>
      <c r="H471" s="24">
        <v>15</v>
      </c>
      <c r="I471" s="24">
        <v>4</v>
      </c>
      <c r="J471" s="24"/>
      <c r="K471" s="24"/>
      <c r="L471" s="24"/>
      <c r="M471" s="24"/>
      <c r="N471" s="24"/>
      <c r="O471" s="25">
        <f t="shared" si="122"/>
        <v>140</v>
      </c>
      <c r="Q471" s="42"/>
    </row>
    <row r="472" spans="1:17" x14ac:dyDescent="0.25">
      <c r="A472" s="43" t="s">
        <v>186</v>
      </c>
      <c r="B472" s="20" t="s">
        <v>2</v>
      </c>
      <c r="C472" s="32"/>
      <c r="D472" s="21">
        <v>162</v>
      </c>
      <c r="E472" s="21">
        <v>136</v>
      </c>
      <c r="F472" s="21">
        <v>90</v>
      </c>
      <c r="G472" s="21"/>
      <c r="H472" s="21"/>
      <c r="I472" s="21"/>
      <c r="J472" s="21"/>
      <c r="K472" s="21"/>
      <c r="L472" s="21"/>
      <c r="M472" s="21"/>
      <c r="N472" s="21"/>
      <c r="O472" s="22">
        <f>SUM(C472:N472)</f>
        <v>388</v>
      </c>
      <c r="Q472" s="41">
        <v>62</v>
      </c>
    </row>
    <row r="473" spans="1:17" x14ac:dyDescent="0.25">
      <c r="A473" s="44"/>
      <c r="B473" s="19" t="s">
        <v>1</v>
      </c>
      <c r="C473" s="17">
        <v>16</v>
      </c>
      <c r="D473" s="17">
        <v>252</v>
      </c>
      <c r="E473" s="17">
        <v>135</v>
      </c>
      <c r="F473" s="17">
        <v>215</v>
      </c>
      <c r="G473" s="17">
        <v>174</v>
      </c>
      <c r="H473" s="17">
        <v>105</v>
      </c>
      <c r="I473" s="17">
        <v>86</v>
      </c>
      <c r="J473" s="17"/>
      <c r="K473" s="17"/>
      <c r="L473" s="17"/>
      <c r="M473" s="17"/>
      <c r="N473" s="17"/>
      <c r="O473" s="3">
        <f t="shared" ref="O473:O474" si="123">SUM(C473:N473)</f>
        <v>983</v>
      </c>
      <c r="Q473" s="42"/>
    </row>
    <row r="474" spans="1:17" x14ac:dyDescent="0.25">
      <c r="A474" s="45"/>
      <c r="B474" s="23" t="s">
        <v>3</v>
      </c>
      <c r="C474" s="24"/>
      <c r="D474" s="24">
        <v>44</v>
      </c>
      <c r="E474" s="24">
        <v>2</v>
      </c>
      <c r="F474" s="24">
        <v>6</v>
      </c>
      <c r="G474" s="24">
        <v>9</v>
      </c>
      <c r="H474" s="24">
        <v>0</v>
      </c>
      <c r="I474" s="24">
        <v>12</v>
      </c>
      <c r="J474" s="24"/>
      <c r="K474" s="24"/>
      <c r="L474" s="24"/>
      <c r="M474" s="24"/>
      <c r="N474" s="24"/>
      <c r="O474" s="25">
        <f t="shared" si="123"/>
        <v>73</v>
      </c>
      <c r="Q474" s="42"/>
    </row>
    <row r="475" spans="1:17" x14ac:dyDescent="0.25">
      <c r="A475" s="43" t="s">
        <v>187</v>
      </c>
      <c r="B475" s="20" t="s">
        <v>2</v>
      </c>
      <c r="C475" s="32"/>
      <c r="D475" s="21">
        <v>365</v>
      </c>
      <c r="E475" s="21">
        <v>130</v>
      </c>
      <c r="F475" s="21">
        <v>76</v>
      </c>
      <c r="G475" s="21"/>
      <c r="H475" s="21"/>
      <c r="I475" s="21"/>
      <c r="J475" s="21"/>
      <c r="K475" s="21"/>
      <c r="L475" s="21"/>
      <c r="M475" s="21"/>
      <c r="N475" s="21"/>
      <c r="O475" s="22">
        <f>SUM(C475:N475)</f>
        <v>571</v>
      </c>
      <c r="Q475" s="41">
        <v>25</v>
      </c>
    </row>
    <row r="476" spans="1:17" x14ac:dyDescent="0.25">
      <c r="A476" s="44"/>
      <c r="B476" s="19" t="s">
        <v>1</v>
      </c>
      <c r="C476" s="17">
        <v>7</v>
      </c>
      <c r="D476" s="17">
        <v>187</v>
      </c>
      <c r="E476" s="17">
        <v>134</v>
      </c>
      <c r="F476" s="17">
        <v>94</v>
      </c>
      <c r="G476" s="17">
        <v>89</v>
      </c>
      <c r="H476" s="17">
        <v>68</v>
      </c>
      <c r="I476" s="17">
        <v>92</v>
      </c>
      <c r="J476" s="17"/>
      <c r="K476" s="17"/>
      <c r="L476" s="17"/>
      <c r="M476" s="17"/>
      <c r="N476" s="17"/>
      <c r="O476" s="3">
        <f t="shared" ref="O476:O477" si="124">SUM(C476:N476)</f>
        <v>671</v>
      </c>
      <c r="Q476" s="42"/>
    </row>
    <row r="477" spans="1:17" x14ac:dyDescent="0.25">
      <c r="A477" s="45"/>
      <c r="B477" s="23" t="s">
        <v>3</v>
      </c>
      <c r="C477" s="24"/>
      <c r="D477" s="24">
        <v>9</v>
      </c>
      <c r="E477" s="24">
        <v>9</v>
      </c>
      <c r="F477" s="24">
        <v>2</v>
      </c>
      <c r="G477" s="24">
        <v>7</v>
      </c>
      <c r="H477" s="24">
        <v>5</v>
      </c>
      <c r="I477" s="24">
        <v>2</v>
      </c>
      <c r="J477" s="24"/>
      <c r="K477" s="24"/>
      <c r="L477" s="24"/>
      <c r="M477" s="24"/>
      <c r="N477" s="24"/>
      <c r="O477" s="25">
        <f t="shared" si="124"/>
        <v>34</v>
      </c>
      <c r="Q477" s="42"/>
    </row>
    <row r="478" spans="1:17" x14ac:dyDescent="0.25">
      <c r="A478" s="43" t="s">
        <v>188</v>
      </c>
      <c r="B478" s="20" t="s">
        <v>2</v>
      </c>
      <c r="C478" s="32"/>
      <c r="D478" s="21">
        <v>157</v>
      </c>
      <c r="E478" s="21">
        <v>53</v>
      </c>
      <c r="F478" s="21">
        <v>27</v>
      </c>
      <c r="G478" s="21"/>
      <c r="H478" s="21"/>
      <c r="I478" s="21"/>
      <c r="J478" s="21"/>
      <c r="K478" s="21"/>
      <c r="L478" s="21"/>
      <c r="M478" s="21"/>
      <c r="N478" s="21"/>
      <c r="O478" s="22">
        <f>SUM(C478:N478)</f>
        <v>237</v>
      </c>
      <c r="Q478" s="41">
        <v>31</v>
      </c>
    </row>
    <row r="479" spans="1:17" x14ac:dyDescent="0.25">
      <c r="A479" s="44"/>
      <c r="B479" s="19" t="s">
        <v>1</v>
      </c>
      <c r="C479" s="17"/>
      <c r="D479" s="17">
        <v>61</v>
      </c>
      <c r="E479" s="17">
        <v>55</v>
      </c>
      <c r="F479" s="17">
        <v>110</v>
      </c>
      <c r="G479" s="17">
        <v>75</v>
      </c>
      <c r="H479" s="17">
        <v>205</v>
      </c>
      <c r="I479" s="17">
        <v>111</v>
      </c>
      <c r="J479" s="17"/>
      <c r="K479" s="17"/>
      <c r="L479" s="17"/>
      <c r="M479" s="17"/>
      <c r="N479" s="17"/>
      <c r="O479" s="3">
        <f t="shared" ref="O479:O480" si="125">SUM(C479:N479)</f>
        <v>617</v>
      </c>
      <c r="Q479" s="42"/>
    </row>
    <row r="480" spans="1:17" x14ac:dyDescent="0.25">
      <c r="A480" s="45"/>
      <c r="B480" s="23" t="s">
        <v>3</v>
      </c>
      <c r="C480" s="24"/>
      <c r="D480" s="24"/>
      <c r="E480" s="24"/>
      <c r="F480" s="24"/>
      <c r="G480" s="24"/>
      <c r="H480" s="24"/>
      <c r="I480" s="24">
        <v>15</v>
      </c>
      <c r="J480" s="24"/>
      <c r="K480" s="24"/>
      <c r="L480" s="24"/>
      <c r="M480" s="24"/>
      <c r="N480" s="24"/>
      <c r="O480" s="25">
        <f t="shared" si="125"/>
        <v>15</v>
      </c>
      <c r="Q480" s="42"/>
    </row>
    <row r="481" spans="1:17" x14ac:dyDescent="0.25">
      <c r="A481" s="43" t="s">
        <v>189</v>
      </c>
      <c r="B481" s="20" t="s">
        <v>2</v>
      </c>
      <c r="C481" s="32"/>
      <c r="D481" s="21">
        <v>188</v>
      </c>
      <c r="E481" s="21">
        <v>318</v>
      </c>
      <c r="F481" s="21">
        <v>115</v>
      </c>
      <c r="G481" s="21"/>
      <c r="H481" s="21"/>
      <c r="I481" s="21"/>
      <c r="J481" s="21"/>
      <c r="K481" s="21"/>
      <c r="L481" s="21"/>
      <c r="M481" s="21"/>
      <c r="N481" s="21"/>
      <c r="O481" s="22">
        <f>SUM(C481:N481)</f>
        <v>621</v>
      </c>
      <c r="Q481" s="41">
        <v>62</v>
      </c>
    </row>
    <row r="482" spans="1:17" x14ac:dyDescent="0.25">
      <c r="A482" s="44"/>
      <c r="B482" s="19" t="s">
        <v>1</v>
      </c>
      <c r="C482" s="17"/>
      <c r="D482" s="17">
        <v>197</v>
      </c>
      <c r="E482" s="17">
        <v>230</v>
      </c>
      <c r="F482" s="17">
        <v>257</v>
      </c>
      <c r="G482" s="17">
        <v>350</v>
      </c>
      <c r="H482" s="17">
        <v>235</v>
      </c>
      <c r="I482" s="17">
        <v>234</v>
      </c>
      <c r="J482" s="17"/>
      <c r="K482" s="17"/>
      <c r="L482" s="17"/>
      <c r="M482" s="17"/>
      <c r="N482" s="17"/>
      <c r="O482" s="3">
        <f t="shared" ref="O482:O483" si="126">SUM(C482:N482)</f>
        <v>1503</v>
      </c>
      <c r="Q482" s="42"/>
    </row>
    <row r="483" spans="1:17" x14ac:dyDescent="0.25">
      <c r="A483" s="45"/>
      <c r="B483" s="23" t="s">
        <v>3</v>
      </c>
      <c r="C483" s="24"/>
      <c r="D483" s="24">
        <v>46</v>
      </c>
      <c r="E483" s="24">
        <v>32</v>
      </c>
      <c r="F483" s="24">
        <v>7</v>
      </c>
      <c r="G483" s="24">
        <v>20</v>
      </c>
      <c r="H483" s="24">
        <v>3</v>
      </c>
      <c r="I483" s="24">
        <v>4</v>
      </c>
      <c r="J483" s="24"/>
      <c r="K483" s="24"/>
      <c r="L483" s="24"/>
      <c r="M483" s="24"/>
      <c r="N483" s="24"/>
      <c r="O483" s="25">
        <f t="shared" si="126"/>
        <v>112</v>
      </c>
      <c r="Q483" s="42"/>
    </row>
    <row r="484" spans="1:17" x14ac:dyDescent="0.25">
      <c r="A484" s="43" t="s">
        <v>190</v>
      </c>
      <c r="B484" s="20" t="s">
        <v>2</v>
      </c>
      <c r="C484" s="32"/>
      <c r="D484" s="21"/>
      <c r="E484" s="21">
        <v>352</v>
      </c>
      <c r="F484" s="21">
        <v>167</v>
      </c>
      <c r="G484" s="21"/>
      <c r="H484" s="21"/>
      <c r="I484" s="21"/>
      <c r="J484" s="21"/>
      <c r="K484" s="21"/>
      <c r="L484" s="21"/>
      <c r="M484" s="21"/>
      <c r="N484" s="21"/>
      <c r="O484" s="22">
        <f>SUM(C484:N484)</f>
        <v>519</v>
      </c>
      <c r="Q484" s="41">
        <v>265</v>
      </c>
    </row>
    <row r="485" spans="1:17" x14ac:dyDescent="0.25">
      <c r="A485" s="44"/>
      <c r="B485" s="19" t="s">
        <v>1</v>
      </c>
      <c r="C485" s="17"/>
      <c r="D485" s="17">
        <v>688</v>
      </c>
      <c r="E485" s="17">
        <v>412</v>
      </c>
      <c r="F485" s="17">
        <v>212</v>
      </c>
      <c r="G485" s="17">
        <v>253</v>
      </c>
      <c r="H485" s="17">
        <v>440</v>
      </c>
      <c r="I485" s="17">
        <v>233</v>
      </c>
      <c r="J485" s="17"/>
      <c r="K485" s="17"/>
      <c r="L485" s="17"/>
      <c r="M485" s="17"/>
      <c r="N485" s="17"/>
      <c r="O485" s="3">
        <f t="shared" ref="O485:O486" si="127">SUM(C485:N485)</f>
        <v>2238</v>
      </c>
      <c r="Q485" s="42"/>
    </row>
    <row r="486" spans="1:17" x14ac:dyDescent="0.25">
      <c r="A486" s="45"/>
      <c r="B486" s="23" t="s">
        <v>3</v>
      </c>
      <c r="C486" s="24"/>
      <c r="D486" s="24">
        <v>41</v>
      </c>
      <c r="E486" s="24">
        <v>106</v>
      </c>
      <c r="F486" s="24">
        <v>24</v>
      </c>
      <c r="G486" s="24">
        <v>17</v>
      </c>
      <c r="H486" s="24">
        <v>27</v>
      </c>
      <c r="I486" s="24">
        <v>8</v>
      </c>
      <c r="J486" s="24"/>
      <c r="K486" s="24"/>
      <c r="L486" s="24"/>
      <c r="M486" s="24"/>
      <c r="N486" s="24"/>
      <c r="O486" s="25">
        <f t="shared" si="127"/>
        <v>223</v>
      </c>
      <c r="Q486" s="42"/>
    </row>
    <row r="487" spans="1:17" x14ac:dyDescent="0.25">
      <c r="A487" s="43" t="s">
        <v>191</v>
      </c>
      <c r="B487" s="20" t="s">
        <v>2</v>
      </c>
      <c r="C487" s="21"/>
      <c r="D487" s="21">
        <v>300</v>
      </c>
      <c r="E487" s="21">
        <v>457</v>
      </c>
      <c r="F487" s="21">
        <v>141</v>
      </c>
      <c r="G487" s="21"/>
      <c r="H487" s="21"/>
      <c r="I487" s="21"/>
      <c r="J487" s="21"/>
      <c r="K487" s="21"/>
      <c r="L487" s="21"/>
      <c r="M487" s="21"/>
      <c r="N487" s="21"/>
      <c r="O487" s="22">
        <f>SUM(C487:N487)</f>
        <v>898</v>
      </c>
      <c r="Q487" s="41">
        <v>171</v>
      </c>
    </row>
    <row r="488" spans="1:17" x14ac:dyDescent="0.25">
      <c r="A488" s="44"/>
      <c r="B488" s="19" t="s">
        <v>1</v>
      </c>
      <c r="C488" s="17"/>
      <c r="D488" s="17">
        <v>245</v>
      </c>
      <c r="E488" s="17">
        <v>667</v>
      </c>
      <c r="F488" s="17">
        <v>407</v>
      </c>
      <c r="G488" s="17">
        <v>341</v>
      </c>
      <c r="H488" s="17">
        <v>249</v>
      </c>
      <c r="I488" s="17">
        <v>224</v>
      </c>
      <c r="J488" s="17"/>
      <c r="K488" s="17"/>
      <c r="L488" s="17"/>
      <c r="M488" s="17"/>
      <c r="N488" s="17"/>
      <c r="O488" s="3">
        <f t="shared" ref="O488:O489" si="128">SUM(C488:N488)</f>
        <v>2133</v>
      </c>
      <c r="Q488" s="42"/>
    </row>
    <row r="489" spans="1:17" x14ac:dyDescent="0.25">
      <c r="A489" s="45"/>
      <c r="B489" s="23" t="s">
        <v>3</v>
      </c>
      <c r="C489" s="24"/>
      <c r="D489" s="24">
        <v>41</v>
      </c>
      <c r="E489" s="24">
        <v>106</v>
      </c>
      <c r="F489" s="24">
        <v>24</v>
      </c>
      <c r="G489" s="24">
        <v>17</v>
      </c>
      <c r="H489" s="24">
        <v>27</v>
      </c>
      <c r="I489" s="24">
        <v>8</v>
      </c>
      <c r="J489" s="24"/>
      <c r="K489" s="24"/>
      <c r="L489" s="24"/>
      <c r="M489" s="24"/>
      <c r="N489" s="24"/>
      <c r="O489" s="25">
        <f t="shared" si="128"/>
        <v>223</v>
      </c>
      <c r="Q489" s="42"/>
    </row>
    <row r="490" spans="1:17" x14ac:dyDescent="0.25">
      <c r="A490" s="43" t="s">
        <v>192</v>
      </c>
      <c r="B490" s="20" t="s">
        <v>2</v>
      </c>
      <c r="C490" s="21"/>
      <c r="D490" s="21">
        <v>297</v>
      </c>
      <c r="E490" s="21">
        <v>356</v>
      </c>
      <c r="F490" s="21">
        <v>162</v>
      </c>
      <c r="G490" s="21"/>
      <c r="H490" s="21"/>
      <c r="I490" s="21"/>
      <c r="J490" s="21"/>
      <c r="K490" s="21"/>
      <c r="L490" s="21"/>
      <c r="M490" s="21"/>
      <c r="N490" s="21"/>
      <c r="O490" s="22">
        <f>SUM(C490:N490)</f>
        <v>815</v>
      </c>
      <c r="Q490" s="41">
        <v>58</v>
      </c>
    </row>
    <row r="491" spans="1:17" x14ac:dyDescent="0.25">
      <c r="A491" s="44"/>
      <c r="B491" s="19" t="s">
        <v>1</v>
      </c>
      <c r="C491" s="17"/>
      <c r="D491" s="17">
        <v>111</v>
      </c>
      <c r="E491" s="17">
        <v>117</v>
      </c>
      <c r="F491" s="17">
        <v>136</v>
      </c>
      <c r="G491" s="17">
        <v>180</v>
      </c>
      <c r="H491" s="17">
        <v>106</v>
      </c>
      <c r="I491" s="17">
        <v>182</v>
      </c>
      <c r="J491" s="17"/>
      <c r="K491" s="17"/>
      <c r="L491" s="17"/>
      <c r="M491" s="17"/>
      <c r="N491" s="17"/>
      <c r="O491" s="3">
        <f t="shared" ref="O491:O492" si="129">SUM(C491:N491)</f>
        <v>832</v>
      </c>
      <c r="Q491" s="42"/>
    </row>
    <row r="492" spans="1:17" x14ac:dyDescent="0.25">
      <c r="A492" s="45"/>
      <c r="B492" s="23" t="s">
        <v>3</v>
      </c>
      <c r="C492" s="24"/>
      <c r="D492" s="24"/>
      <c r="E492" s="24"/>
      <c r="F492" s="24">
        <v>289</v>
      </c>
      <c r="G492" s="24">
        <v>30</v>
      </c>
      <c r="H492" s="24">
        <v>100</v>
      </c>
      <c r="I492" s="24">
        <v>60</v>
      </c>
      <c r="J492" s="24"/>
      <c r="K492" s="24"/>
      <c r="L492" s="24"/>
      <c r="M492" s="24"/>
      <c r="N492" s="24"/>
      <c r="O492" s="25">
        <f t="shared" si="129"/>
        <v>479</v>
      </c>
      <c r="Q492" s="42"/>
    </row>
    <row r="493" spans="1:17" x14ac:dyDescent="0.25">
      <c r="A493" s="43" t="s">
        <v>193</v>
      </c>
      <c r="B493" s="20" t="s">
        <v>2</v>
      </c>
      <c r="C493" s="21"/>
      <c r="D493" s="21">
        <v>93</v>
      </c>
      <c r="E493" s="21">
        <v>347</v>
      </c>
      <c r="F493" s="21">
        <v>125</v>
      </c>
      <c r="G493" s="21"/>
      <c r="H493" s="21"/>
      <c r="I493" s="21"/>
      <c r="J493" s="21"/>
      <c r="K493" s="21"/>
      <c r="L493" s="21"/>
      <c r="M493" s="21"/>
      <c r="N493" s="21"/>
      <c r="O493" s="22">
        <f>SUM(C493:N493)</f>
        <v>565</v>
      </c>
      <c r="Q493" s="41">
        <v>26</v>
      </c>
    </row>
    <row r="494" spans="1:17" x14ac:dyDescent="0.25">
      <c r="A494" s="44"/>
      <c r="B494" s="19" t="s">
        <v>1</v>
      </c>
      <c r="C494" s="17"/>
      <c r="D494" s="17">
        <v>184</v>
      </c>
      <c r="E494" s="17">
        <v>274</v>
      </c>
      <c r="F494" s="17">
        <v>307</v>
      </c>
      <c r="G494" s="17">
        <v>1034</v>
      </c>
      <c r="H494" s="17">
        <v>931</v>
      </c>
      <c r="I494" s="17">
        <v>526</v>
      </c>
      <c r="J494" s="17"/>
      <c r="K494" s="17"/>
      <c r="L494" s="17"/>
      <c r="M494" s="17"/>
      <c r="N494" s="17"/>
      <c r="O494" s="3">
        <f t="shared" ref="O494:O495" si="130">SUM(C494:N494)</f>
        <v>3256</v>
      </c>
      <c r="Q494" s="42"/>
    </row>
    <row r="495" spans="1:17" x14ac:dyDescent="0.25">
      <c r="A495" s="45"/>
      <c r="B495" s="23" t="s">
        <v>3</v>
      </c>
      <c r="C495" s="24"/>
      <c r="D495" s="24">
        <v>49</v>
      </c>
      <c r="E495" s="24">
        <v>144</v>
      </c>
      <c r="F495" s="24">
        <v>38</v>
      </c>
      <c r="G495" s="24">
        <v>33</v>
      </c>
      <c r="H495" s="24">
        <v>33</v>
      </c>
      <c r="I495" s="24">
        <v>17</v>
      </c>
      <c r="J495" s="24"/>
      <c r="K495" s="24"/>
      <c r="L495" s="24"/>
      <c r="M495" s="24"/>
      <c r="N495" s="24"/>
      <c r="O495" s="25">
        <f t="shared" si="130"/>
        <v>314</v>
      </c>
      <c r="Q495" s="42"/>
    </row>
    <row r="496" spans="1:17" x14ac:dyDescent="0.25">
      <c r="A496" s="43" t="s">
        <v>195</v>
      </c>
      <c r="B496" s="20" t="s">
        <v>2</v>
      </c>
      <c r="C496" s="21"/>
      <c r="D496" s="21"/>
      <c r="E496" s="21">
        <v>641</v>
      </c>
      <c r="F496" s="21">
        <v>203</v>
      </c>
      <c r="G496" s="21"/>
      <c r="H496" s="21"/>
      <c r="I496" s="21"/>
      <c r="J496" s="21"/>
      <c r="K496" s="21"/>
      <c r="L496" s="21"/>
      <c r="M496" s="21"/>
      <c r="N496" s="21"/>
      <c r="O496" s="22">
        <f>SUM(C496:N496)</f>
        <v>844</v>
      </c>
      <c r="Q496" s="41">
        <v>52</v>
      </c>
    </row>
    <row r="497" spans="1:17" x14ac:dyDescent="0.25">
      <c r="A497" s="44"/>
      <c r="B497" s="19" t="s">
        <v>1</v>
      </c>
      <c r="C497" s="17"/>
      <c r="D497" s="17"/>
      <c r="E497" s="17">
        <v>152</v>
      </c>
      <c r="F497" s="17">
        <v>164</v>
      </c>
      <c r="G497" s="17">
        <v>284</v>
      </c>
      <c r="H497" s="17">
        <v>236</v>
      </c>
      <c r="I497" s="17">
        <v>231</v>
      </c>
      <c r="J497" s="17"/>
      <c r="K497" s="17"/>
      <c r="L497" s="17"/>
      <c r="M497" s="17"/>
      <c r="N497" s="17"/>
      <c r="O497" s="3">
        <f t="shared" ref="O497:O498" si="131">SUM(C497:N497)</f>
        <v>1067</v>
      </c>
      <c r="Q497" s="42"/>
    </row>
    <row r="498" spans="1:17" x14ac:dyDescent="0.25">
      <c r="A498" s="45"/>
      <c r="B498" s="23" t="s">
        <v>3</v>
      </c>
      <c r="C498" s="24"/>
      <c r="D498" s="24"/>
      <c r="E498" s="24">
        <v>48</v>
      </c>
      <c r="F498" s="24">
        <v>33</v>
      </c>
      <c r="G498" s="24">
        <v>26</v>
      </c>
      <c r="H498" s="24">
        <v>20</v>
      </c>
      <c r="I498" s="24">
        <v>14</v>
      </c>
      <c r="J498" s="24"/>
      <c r="K498" s="24"/>
      <c r="L498" s="24"/>
      <c r="M498" s="24"/>
      <c r="N498" s="24"/>
      <c r="O498" s="25">
        <f t="shared" si="131"/>
        <v>141</v>
      </c>
      <c r="Q498" s="42"/>
    </row>
    <row r="499" spans="1:17" x14ac:dyDescent="0.25">
      <c r="A499" s="43" t="s">
        <v>203</v>
      </c>
      <c r="B499" s="20" t="s">
        <v>2</v>
      </c>
      <c r="C499" s="21"/>
      <c r="D499" s="21"/>
      <c r="E499" s="21">
        <v>1380</v>
      </c>
      <c r="F499" s="21">
        <v>180</v>
      </c>
      <c r="G499" s="21"/>
      <c r="H499" s="21"/>
      <c r="I499" s="21"/>
      <c r="J499" s="21"/>
      <c r="K499" s="21"/>
      <c r="L499" s="21"/>
      <c r="M499" s="21"/>
      <c r="N499" s="21"/>
      <c r="O499" s="22">
        <f>SUM(C499:N499)</f>
        <v>1560</v>
      </c>
      <c r="Q499" s="41">
        <v>47</v>
      </c>
    </row>
    <row r="500" spans="1:17" x14ac:dyDescent="0.25">
      <c r="A500" s="44"/>
      <c r="B500" s="19" t="s">
        <v>1</v>
      </c>
      <c r="C500" s="17"/>
      <c r="D500" s="17"/>
      <c r="E500" s="17">
        <v>502</v>
      </c>
      <c r="F500" s="17">
        <v>425</v>
      </c>
      <c r="G500" s="17">
        <v>499</v>
      </c>
      <c r="H500" s="17">
        <v>349</v>
      </c>
      <c r="I500" s="17">
        <v>360</v>
      </c>
      <c r="J500" s="17"/>
      <c r="K500" s="17"/>
      <c r="L500" s="17"/>
      <c r="M500" s="17"/>
      <c r="N500" s="17"/>
      <c r="O500" s="3">
        <f t="shared" ref="O500:O501" si="132">SUM(C500:N500)</f>
        <v>2135</v>
      </c>
      <c r="Q500" s="42"/>
    </row>
    <row r="501" spans="1:17" x14ac:dyDescent="0.25">
      <c r="A501" s="45"/>
      <c r="B501" s="23" t="s">
        <v>3</v>
      </c>
      <c r="C501" s="24"/>
      <c r="D501" s="24"/>
      <c r="E501" s="24">
        <v>60</v>
      </c>
      <c r="F501" s="24">
        <v>27</v>
      </c>
      <c r="G501" s="24">
        <v>16</v>
      </c>
      <c r="H501" s="24">
        <v>15</v>
      </c>
      <c r="I501" s="24">
        <v>34</v>
      </c>
      <c r="J501" s="24"/>
      <c r="K501" s="24"/>
      <c r="L501" s="24"/>
      <c r="M501" s="24"/>
      <c r="N501" s="24"/>
      <c r="O501" s="25">
        <f t="shared" si="132"/>
        <v>152</v>
      </c>
      <c r="Q501" s="42"/>
    </row>
    <row r="502" spans="1:17" x14ac:dyDescent="0.25">
      <c r="A502" s="43" t="s">
        <v>204</v>
      </c>
      <c r="B502" s="20" t="s">
        <v>2</v>
      </c>
      <c r="C502" s="21"/>
      <c r="D502" s="21"/>
      <c r="E502" s="21">
        <v>106</v>
      </c>
      <c r="F502" s="21">
        <v>115</v>
      </c>
      <c r="G502" s="21"/>
      <c r="H502" s="21"/>
      <c r="I502" s="21"/>
      <c r="J502" s="21"/>
      <c r="K502" s="21"/>
      <c r="L502" s="21"/>
      <c r="M502" s="21"/>
      <c r="N502" s="21"/>
      <c r="O502" s="22">
        <f>SUM(C502:N502)</f>
        <v>221</v>
      </c>
      <c r="Q502" s="41">
        <v>63</v>
      </c>
    </row>
    <row r="503" spans="1:17" x14ac:dyDescent="0.25">
      <c r="A503" s="44"/>
      <c r="B503" s="19" t="s">
        <v>1</v>
      </c>
      <c r="C503" s="17"/>
      <c r="D503" s="17"/>
      <c r="E503" s="17">
        <v>113</v>
      </c>
      <c r="F503" s="17">
        <v>120</v>
      </c>
      <c r="G503" s="17">
        <v>266</v>
      </c>
      <c r="H503" s="17">
        <v>101</v>
      </c>
      <c r="I503" s="17">
        <v>117</v>
      </c>
      <c r="J503" s="17"/>
      <c r="K503" s="17"/>
      <c r="L503" s="17"/>
      <c r="M503" s="17"/>
      <c r="N503" s="17"/>
      <c r="O503" s="3">
        <f t="shared" ref="O503:O504" si="133">SUM(C503:N503)</f>
        <v>717</v>
      </c>
      <c r="Q503" s="42"/>
    </row>
    <row r="504" spans="1:17" x14ac:dyDescent="0.25">
      <c r="A504" s="45"/>
      <c r="B504" s="23" t="s">
        <v>3</v>
      </c>
      <c r="C504" s="24"/>
      <c r="D504" s="24"/>
      <c r="E504" s="24">
        <v>147</v>
      </c>
      <c r="F504" s="24">
        <v>56</v>
      </c>
      <c r="G504" s="24">
        <v>19</v>
      </c>
      <c r="H504" s="24">
        <v>21</v>
      </c>
      <c r="I504" s="24">
        <v>13</v>
      </c>
      <c r="J504" s="24"/>
      <c r="K504" s="24"/>
      <c r="L504" s="24"/>
      <c r="M504" s="24"/>
      <c r="N504" s="24"/>
      <c r="O504" s="25">
        <f t="shared" si="133"/>
        <v>256</v>
      </c>
      <c r="Q504" s="42"/>
    </row>
    <row r="505" spans="1:17" x14ac:dyDescent="0.25">
      <c r="A505" s="43" t="s">
        <v>205</v>
      </c>
      <c r="B505" s="20" t="s">
        <v>2</v>
      </c>
      <c r="C505" s="21"/>
      <c r="D505" s="21"/>
      <c r="E505" s="21"/>
      <c r="F505" s="21">
        <v>21</v>
      </c>
      <c r="G505" s="21"/>
      <c r="H505" s="21"/>
      <c r="I505" s="21"/>
      <c r="J505" s="21"/>
      <c r="K505" s="21"/>
      <c r="L505" s="21"/>
      <c r="M505" s="21"/>
      <c r="N505" s="21"/>
      <c r="O505" s="22">
        <f>SUM(C505:N505)</f>
        <v>21</v>
      </c>
      <c r="Q505" s="41">
        <v>25</v>
      </c>
    </row>
    <row r="506" spans="1:17" x14ac:dyDescent="0.25">
      <c r="A506" s="44"/>
      <c r="B506" s="19" t="s">
        <v>1</v>
      </c>
      <c r="C506" s="17"/>
      <c r="D506" s="17"/>
      <c r="E506" s="17"/>
      <c r="F506" s="17">
        <v>1026</v>
      </c>
      <c r="G506" s="17">
        <v>336</v>
      </c>
      <c r="H506" s="17">
        <v>229</v>
      </c>
      <c r="I506" s="17">
        <v>504</v>
      </c>
      <c r="J506" s="17"/>
      <c r="K506" s="17"/>
      <c r="L506" s="17"/>
      <c r="M506" s="17"/>
      <c r="N506" s="17"/>
      <c r="O506" s="3">
        <f t="shared" ref="O506:O507" si="134">SUM(C506:N506)</f>
        <v>2095</v>
      </c>
      <c r="Q506" s="42"/>
    </row>
    <row r="507" spans="1:17" x14ac:dyDescent="0.25">
      <c r="A507" s="45"/>
      <c r="B507" s="23" t="s">
        <v>3</v>
      </c>
      <c r="C507" s="24"/>
      <c r="D507" s="24"/>
      <c r="E507" s="24"/>
      <c r="F507" s="24"/>
      <c r="G507" s="24">
        <v>276</v>
      </c>
      <c r="H507" s="24">
        <v>129</v>
      </c>
      <c r="I507" s="24">
        <v>76</v>
      </c>
      <c r="J507" s="24"/>
      <c r="K507" s="24"/>
      <c r="L507" s="24"/>
      <c r="M507" s="24"/>
      <c r="N507" s="24"/>
      <c r="O507" s="25">
        <f t="shared" si="134"/>
        <v>481</v>
      </c>
      <c r="Q507" s="42"/>
    </row>
    <row r="508" spans="1:17" x14ac:dyDescent="0.25">
      <c r="A508" s="43" t="s">
        <v>206</v>
      </c>
      <c r="B508" s="20" t="s">
        <v>2</v>
      </c>
      <c r="C508" s="21"/>
      <c r="D508" s="21"/>
      <c r="E508" s="21"/>
      <c r="F508" s="21">
        <v>22</v>
      </c>
      <c r="G508" s="21"/>
      <c r="H508" s="21"/>
      <c r="I508" s="21"/>
      <c r="J508" s="21"/>
      <c r="K508" s="21"/>
      <c r="L508" s="21"/>
      <c r="M508" s="21"/>
      <c r="N508" s="21"/>
      <c r="O508" s="22">
        <f>SUM(C508:N508)</f>
        <v>22</v>
      </c>
      <c r="Q508" s="41">
        <v>31</v>
      </c>
    </row>
    <row r="509" spans="1:17" x14ac:dyDescent="0.25">
      <c r="A509" s="44"/>
      <c r="B509" s="19" t="s">
        <v>1</v>
      </c>
      <c r="C509" s="17"/>
      <c r="D509" s="17"/>
      <c r="E509" s="17"/>
      <c r="F509" s="17">
        <v>93</v>
      </c>
      <c r="G509" s="17">
        <v>387</v>
      </c>
      <c r="H509" s="17">
        <v>175</v>
      </c>
      <c r="I509" s="17">
        <v>200</v>
      </c>
      <c r="J509" s="17"/>
      <c r="K509" s="17"/>
      <c r="L509" s="17"/>
      <c r="M509" s="17"/>
      <c r="N509" s="17"/>
      <c r="O509" s="3">
        <f t="shared" ref="O509:O510" si="135">SUM(C509:N509)</f>
        <v>855</v>
      </c>
      <c r="Q509" s="42"/>
    </row>
    <row r="510" spans="1:17" x14ac:dyDescent="0.25">
      <c r="A510" s="45"/>
      <c r="B510" s="23" t="s">
        <v>3</v>
      </c>
      <c r="C510" s="24"/>
      <c r="D510" s="24"/>
      <c r="E510" s="24"/>
      <c r="F510" s="24">
        <v>50</v>
      </c>
      <c r="G510" s="24">
        <v>25</v>
      </c>
      <c r="H510" s="24">
        <v>4</v>
      </c>
      <c r="I510" s="24">
        <v>45</v>
      </c>
      <c r="J510" s="24"/>
      <c r="K510" s="24"/>
      <c r="L510" s="24"/>
      <c r="M510" s="24"/>
      <c r="N510" s="24"/>
      <c r="O510" s="25">
        <f t="shared" si="135"/>
        <v>124</v>
      </c>
      <c r="Q510" s="42"/>
    </row>
    <row r="511" spans="1:17" x14ac:dyDescent="0.25">
      <c r="A511" s="43" t="s">
        <v>207</v>
      </c>
      <c r="B511" s="20" t="s">
        <v>2</v>
      </c>
      <c r="C511" s="21"/>
      <c r="D511" s="21"/>
      <c r="E511" s="21"/>
      <c r="F511" s="21">
        <v>145</v>
      </c>
      <c r="G511" s="21"/>
      <c r="H511" s="21"/>
      <c r="I511" s="21"/>
      <c r="J511" s="21"/>
      <c r="K511" s="21"/>
      <c r="L511" s="21"/>
      <c r="M511" s="21"/>
      <c r="N511" s="21"/>
      <c r="O511" s="22">
        <f>SUM(C511:N511)</f>
        <v>145</v>
      </c>
      <c r="Q511" s="41">
        <v>45</v>
      </c>
    </row>
    <row r="512" spans="1:17" x14ac:dyDescent="0.25">
      <c r="A512" s="44"/>
      <c r="B512" s="19" t="s">
        <v>1</v>
      </c>
      <c r="C512" s="17"/>
      <c r="D512" s="17"/>
      <c r="E512" s="17"/>
      <c r="F512" s="17">
        <v>760</v>
      </c>
      <c r="G512" s="17">
        <v>1218</v>
      </c>
      <c r="H512" s="17">
        <v>1845</v>
      </c>
      <c r="I512" s="17">
        <v>386</v>
      </c>
      <c r="J512" s="17"/>
      <c r="K512" s="17"/>
      <c r="L512" s="17"/>
      <c r="M512" s="17"/>
      <c r="N512" s="17"/>
      <c r="O512" s="3">
        <f t="shared" ref="O512:O513" si="136">SUM(C512:N512)</f>
        <v>4209</v>
      </c>
      <c r="Q512" s="42"/>
    </row>
    <row r="513" spans="1:17" x14ac:dyDescent="0.25">
      <c r="A513" s="45"/>
      <c r="B513" s="23" t="s">
        <v>3</v>
      </c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5">
        <f t="shared" si="136"/>
        <v>0</v>
      </c>
      <c r="Q513" s="42"/>
    </row>
    <row r="514" spans="1:17" x14ac:dyDescent="0.25">
      <c r="A514" s="43" t="s">
        <v>208</v>
      </c>
      <c r="B514" s="20" t="s">
        <v>2</v>
      </c>
      <c r="C514" s="21"/>
      <c r="D514" s="21"/>
      <c r="E514" s="21"/>
      <c r="F514" s="21">
        <v>95</v>
      </c>
      <c r="G514" s="21"/>
      <c r="H514" s="21"/>
      <c r="I514" s="21"/>
      <c r="J514" s="21"/>
      <c r="K514" s="21"/>
      <c r="L514" s="21"/>
      <c r="M514" s="21"/>
      <c r="N514" s="21"/>
      <c r="O514" s="22">
        <f>SUM(C514:N514)</f>
        <v>95</v>
      </c>
      <c r="Q514" s="41">
        <v>17</v>
      </c>
    </row>
    <row r="515" spans="1:17" x14ac:dyDescent="0.25">
      <c r="A515" s="44"/>
      <c r="B515" s="19" t="s">
        <v>1</v>
      </c>
      <c r="C515" s="17"/>
      <c r="D515" s="17"/>
      <c r="E515" s="17"/>
      <c r="F515" s="17">
        <v>924</v>
      </c>
      <c r="G515" s="17">
        <v>2102</v>
      </c>
      <c r="H515" s="17">
        <v>1010</v>
      </c>
      <c r="I515" s="17">
        <v>793</v>
      </c>
      <c r="J515" s="17"/>
      <c r="K515" s="17"/>
      <c r="L515" s="17"/>
      <c r="M515" s="17"/>
      <c r="N515" s="17"/>
      <c r="O515" s="3">
        <f t="shared" ref="O515:O516" si="137">SUM(C515:N515)</f>
        <v>4829</v>
      </c>
      <c r="Q515" s="42"/>
    </row>
    <row r="516" spans="1:17" x14ac:dyDescent="0.25">
      <c r="A516" s="45"/>
      <c r="B516" s="23" t="s">
        <v>3</v>
      </c>
      <c r="C516" s="24"/>
      <c r="D516" s="24"/>
      <c r="E516" s="24"/>
      <c r="F516" s="24"/>
      <c r="G516" s="24"/>
      <c r="H516" s="24">
        <v>232</v>
      </c>
      <c r="I516" s="24">
        <v>66</v>
      </c>
      <c r="J516" s="24"/>
      <c r="K516" s="24"/>
      <c r="L516" s="24"/>
      <c r="M516" s="24"/>
      <c r="N516" s="24"/>
      <c r="O516" s="25">
        <f t="shared" si="137"/>
        <v>298</v>
      </c>
      <c r="Q516" s="42"/>
    </row>
    <row r="517" spans="1:17" x14ac:dyDescent="0.25">
      <c r="A517" s="43" t="s">
        <v>209</v>
      </c>
      <c r="B517" s="20" t="s">
        <v>2</v>
      </c>
      <c r="C517" s="21"/>
      <c r="D517" s="21"/>
      <c r="E517" s="21"/>
      <c r="F517" s="21">
        <v>54</v>
      </c>
      <c r="G517" s="21"/>
      <c r="H517" s="21"/>
      <c r="I517" s="21"/>
      <c r="J517" s="21"/>
      <c r="K517" s="21"/>
      <c r="L517" s="21"/>
      <c r="M517" s="21"/>
      <c r="N517" s="21"/>
      <c r="O517" s="22">
        <f>SUM(C517:N517)</f>
        <v>54</v>
      </c>
      <c r="Q517" s="41">
        <v>230</v>
      </c>
    </row>
    <row r="518" spans="1:17" x14ac:dyDescent="0.25">
      <c r="A518" s="44"/>
      <c r="B518" s="19" t="s">
        <v>1</v>
      </c>
      <c r="C518" s="17"/>
      <c r="D518" s="17"/>
      <c r="E518" s="17"/>
      <c r="F518" s="17">
        <v>535</v>
      </c>
      <c r="G518" s="17">
        <v>833</v>
      </c>
      <c r="H518" s="17">
        <v>836</v>
      </c>
      <c r="I518" s="17">
        <v>523</v>
      </c>
      <c r="J518" s="17"/>
      <c r="K518" s="17"/>
      <c r="L518" s="17"/>
      <c r="M518" s="17"/>
      <c r="N518" s="17"/>
      <c r="O518" s="3">
        <f t="shared" ref="O518:O519" si="138">SUM(C518:N518)</f>
        <v>2727</v>
      </c>
      <c r="Q518" s="42"/>
    </row>
    <row r="519" spans="1:17" x14ac:dyDescent="0.25">
      <c r="A519" s="45"/>
      <c r="B519" s="23" t="s">
        <v>3</v>
      </c>
      <c r="C519" s="24"/>
      <c r="D519" s="24"/>
      <c r="E519" s="24"/>
      <c r="F519" s="24">
        <v>83</v>
      </c>
      <c r="G519" s="24">
        <v>41</v>
      </c>
      <c r="H519" s="24">
        <v>10</v>
      </c>
      <c r="I519" s="24">
        <v>18</v>
      </c>
      <c r="J519" s="24"/>
      <c r="K519" s="24"/>
      <c r="L519" s="24"/>
      <c r="M519" s="24"/>
      <c r="N519" s="24"/>
      <c r="O519" s="25">
        <f t="shared" si="138"/>
        <v>152</v>
      </c>
      <c r="Q519" s="42"/>
    </row>
    <row r="520" spans="1:17" x14ac:dyDescent="0.25">
      <c r="A520" s="43" t="s">
        <v>210</v>
      </c>
      <c r="B520" s="20" t="s">
        <v>2</v>
      </c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2">
        <f>SUM(C520:N520)</f>
        <v>0</v>
      </c>
      <c r="Q520" s="41">
        <v>7</v>
      </c>
    </row>
    <row r="521" spans="1:17" x14ac:dyDescent="0.25">
      <c r="A521" s="44"/>
      <c r="B521" s="19" t="s">
        <v>1</v>
      </c>
      <c r="C521" s="17"/>
      <c r="D521" s="17"/>
      <c r="E521" s="17"/>
      <c r="F521" s="17"/>
      <c r="G521" s="17">
        <v>379</v>
      </c>
      <c r="H521" s="17">
        <v>523</v>
      </c>
      <c r="I521" s="17">
        <v>515</v>
      </c>
      <c r="J521" s="17"/>
      <c r="K521" s="17"/>
      <c r="L521" s="17"/>
      <c r="M521" s="17"/>
      <c r="N521" s="17"/>
      <c r="O521" s="3">
        <f t="shared" ref="O521:O522" si="139">SUM(C521:N521)</f>
        <v>1417</v>
      </c>
      <c r="Q521" s="42"/>
    </row>
    <row r="522" spans="1:17" x14ac:dyDescent="0.25">
      <c r="A522" s="45"/>
      <c r="B522" s="23" t="s">
        <v>3</v>
      </c>
      <c r="C522" s="24"/>
      <c r="D522" s="24"/>
      <c r="E522" s="24"/>
      <c r="F522" s="24"/>
      <c r="G522" s="24"/>
      <c r="H522" s="24">
        <v>117</v>
      </c>
      <c r="I522" s="24">
        <v>83</v>
      </c>
      <c r="J522" s="24"/>
      <c r="K522" s="24"/>
      <c r="L522" s="24"/>
      <c r="M522" s="24"/>
      <c r="N522" s="24"/>
      <c r="O522" s="25">
        <f t="shared" si="139"/>
        <v>200</v>
      </c>
      <c r="Q522" s="42"/>
    </row>
    <row r="523" spans="1:17" x14ac:dyDescent="0.25">
      <c r="A523" s="43" t="s">
        <v>211</v>
      </c>
      <c r="B523" s="20" t="s">
        <v>2</v>
      </c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2">
        <f>SUM(C523:N523)</f>
        <v>0</v>
      </c>
      <c r="Q523" s="41">
        <v>20</v>
      </c>
    </row>
    <row r="524" spans="1:17" x14ac:dyDescent="0.25">
      <c r="A524" s="44"/>
      <c r="B524" s="19" t="s">
        <v>1</v>
      </c>
      <c r="C524" s="17"/>
      <c r="D524" s="17"/>
      <c r="E524" s="17"/>
      <c r="F524" s="17"/>
      <c r="G524" s="17">
        <v>277</v>
      </c>
      <c r="H524" s="17">
        <v>804</v>
      </c>
      <c r="I524" s="17">
        <v>885</v>
      </c>
      <c r="J524" s="17"/>
      <c r="K524" s="17"/>
      <c r="L524" s="17"/>
      <c r="M524" s="17"/>
      <c r="N524" s="17"/>
      <c r="O524" s="3">
        <f t="shared" ref="O524:O525" si="140">SUM(C524:N524)</f>
        <v>1966</v>
      </c>
      <c r="Q524" s="42"/>
    </row>
    <row r="525" spans="1:17" x14ac:dyDescent="0.25">
      <c r="A525" s="45"/>
      <c r="B525" s="23" t="s">
        <v>3</v>
      </c>
      <c r="C525" s="24"/>
      <c r="D525" s="24"/>
      <c r="E525" s="24"/>
      <c r="F525" s="24"/>
      <c r="G525" s="24">
        <v>273</v>
      </c>
      <c r="H525" s="24">
        <v>56</v>
      </c>
      <c r="I525" s="24">
        <v>38</v>
      </c>
      <c r="J525" s="24"/>
      <c r="K525" s="24"/>
      <c r="L525" s="24"/>
      <c r="M525" s="24"/>
      <c r="N525" s="24"/>
      <c r="O525" s="25">
        <f t="shared" si="140"/>
        <v>367</v>
      </c>
      <c r="Q525" s="42"/>
    </row>
    <row r="526" spans="1:17" x14ac:dyDescent="0.25">
      <c r="A526" s="43" t="s">
        <v>212</v>
      </c>
      <c r="B526" s="20" t="s">
        <v>2</v>
      </c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2">
        <f>SUM(C526:N526)</f>
        <v>0</v>
      </c>
      <c r="Q526" s="41">
        <v>14</v>
      </c>
    </row>
    <row r="527" spans="1:17" x14ac:dyDescent="0.25">
      <c r="A527" s="44"/>
      <c r="B527" s="19" t="s">
        <v>1</v>
      </c>
      <c r="C527" s="17"/>
      <c r="D527" s="17"/>
      <c r="E527" s="17"/>
      <c r="F527" s="17"/>
      <c r="G527" s="17">
        <v>117</v>
      </c>
      <c r="H527" s="17">
        <v>171</v>
      </c>
      <c r="I527" s="17">
        <v>492</v>
      </c>
      <c r="J527" s="17"/>
      <c r="K527" s="17"/>
      <c r="L527" s="17"/>
      <c r="M527" s="17"/>
      <c r="N527" s="17"/>
      <c r="O527" s="3">
        <f t="shared" ref="O527:O528" si="141">SUM(C527:N527)</f>
        <v>780</v>
      </c>
      <c r="Q527" s="42"/>
    </row>
    <row r="528" spans="1:17" x14ac:dyDescent="0.25">
      <c r="A528" s="45"/>
      <c r="B528" s="23" t="s">
        <v>3</v>
      </c>
      <c r="C528" s="24"/>
      <c r="D528" s="24"/>
      <c r="E528" s="24"/>
      <c r="F528" s="24"/>
      <c r="G528" s="24"/>
      <c r="H528" s="24"/>
      <c r="I528" s="24">
        <v>16</v>
      </c>
      <c r="J528" s="24"/>
      <c r="K528" s="24"/>
      <c r="L528" s="24"/>
      <c r="M528" s="24"/>
      <c r="N528" s="24"/>
      <c r="O528" s="25">
        <f t="shared" si="141"/>
        <v>16</v>
      </c>
      <c r="Q528" s="42"/>
    </row>
    <row r="529" spans="1:17" x14ac:dyDescent="0.25">
      <c r="A529" s="43" t="s">
        <v>213</v>
      </c>
      <c r="B529" s="20" t="s">
        <v>2</v>
      </c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2">
        <f>SUM(C529:N529)</f>
        <v>0</v>
      </c>
      <c r="Q529" s="41">
        <v>58</v>
      </c>
    </row>
    <row r="530" spans="1:17" x14ac:dyDescent="0.25">
      <c r="A530" s="44"/>
      <c r="B530" s="19" t="s">
        <v>1</v>
      </c>
      <c r="C530" s="17"/>
      <c r="D530" s="17"/>
      <c r="E530" s="17"/>
      <c r="F530" s="17"/>
      <c r="G530" s="17">
        <v>440</v>
      </c>
      <c r="H530" s="17">
        <v>569</v>
      </c>
      <c r="I530" s="17">
        <v>197</v>
      </c>
      <c r="J530" s="17"/>
      <c r="K530" s="17"/>
      <c r="L530" s="17"/>
      <c r="M530" s="17"/>
      <c r="N530" s="17"/>
      <c r="O530" s="3">
        <f t="shared" ref="O530:O531" si="142">SUM(C530:N530)</f>
        <v>1206</v>
      </c>
      <c r="Q530" s="42"/>
    </row>
    <row r="531" spans="1:17" x14ac:dyDescent="0.25">
      <c r="A531" s="45"/>
      <c r="B531" s="23" t="s">
        <v>3</v>
      </c>
      <c r="C531" s="24"/>
      <c r="D531" s="24"/>
      <c r="E531" s="24"/>
      <c r="F531" s="24"/>
      <c r="G531" s="24"/>
      <c r="H531" s="24">
        <v>66</v>
      </c>
      <c r="I531" s="24">
        <v>9</v>
      </c>
      <c r="J531" s="24"/>
      <c r="K531" s="24"/>
      <c r="L531" s="24"/>
      <c r="M531" s="24"/>
      <c r="N531" s="24"/>
      <c r="O531" s="25">
        <f t="shared" si="142"/>
        <v>75</v>
      </c>
      <c r="Q531" s="42"/>
    </row>
    <row r="532" spans="1:17" x14ac:dyDescent="0.25">
      <c r="A532" s="43" t="s">
        <v>214</v>
      </c>
      <c r="B532" s="20" t="s">
        <v>2</v>
      </c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2">
        <f>SUM(C532:N532)</f>
        <v>0</v>
      </c>
      <c r="Q532" s="41">
        <v>30</v>
      </c>
    </row>
    <row r="533" spans="1:17" x14ac:dyDescent="0.25">
      <c r="A533" s="44"/>
      <c r="B533" s="19" t="s">
        <v>1</v>
      </c>
      <c r="C533" s="17"/>
      <c r="D533" s="17"/>
      <c r="E533" s="17"/>
      <c r="F533" s="17"/>
      <c r="G533" s="17">
        <v>116</v>
      </c>
      <c r="H533" s="17">
        <v>742</v>
      </c>
      <c r="I533" s="17">
        <v>425</v>
      </c>
      <c r="J533" s="17"/>
      <c r="K533" s="17"/>
      <c r="L533" s="17"/>
      <c r="M533" s="17"/>
      <c r="N533" s="17"/>
      <c r="O533" s="3">
        <f t="shared" ref="O533:O534" si="143">SUM(C533:N533)</f>
        <v>1283</v>
      </c>
      <c r="Q533" s="42"/>
    </row>
    <row r="534" spans="1:17" x14ac:dyDescent="0.25">
      <c r="A534" s="45"/>
      <c r="B534" s="23" t="s">
        <v>3</v>
      </c>
      <c r="C534" s="24"/>
      <c r="D534" s="24"/>
      <c r="E534" s="24"/>
      <c r="F534" s="24"/>
      <c r="G534" s="24"/>
      <c r="H534" s="24">
        <v>108</v>
      </c>
      <c r="I534" s="24">
        <v>69</v>
      </c>
      <c r="J534" s="24"/>
      <c r="K534" s="24"/>
      <c r="L534" s="24"/>
      <c r="M534" s="24"/>
      <c r="N534" s="24"/>
      <c r="O534" s="25">
        <f t="shared" si="143"/>
        <v>177</v>
      </c>
      <c r="Q534" s="42"/>
    </row>
    <row r="535" spans="1:17" x14ac:dyDescent="0.25">
      <c r="A535" s="43" t="s">
        <v>215</v>
      </c>
      <c r="B535" s="20" t="s">
        <v>2</v>
      </c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2">
        <f>SUM(C535:N535)</f>
        <v>0</v>
      </c>
      <c r="Q535" s="41">
        <v>155</v>
      </c>
    </row>
    <row r="536" spans="1:17" x14ac:dyDescent="0.25">
      <c r="A536" s="44"/>
      <c r="B536" s="19" t="s">
        <v>1</v>
      </c>
      <c r="C536" s="17"/>
      <c r="D536" s="17"/>
      <c r="E536" s="17"/>
      <c r="F536" s="17"/>
      <c r="G536" s="17"/>
      <c r="H536" s="17">
        <v>13</v>
      </c>
      <c r="I536" s="17">
        <v>162</v>
      </c>
      <c r="J536" s="17"/>
      <c r="K536" s="17"/>
      <c r="L536" s="17"/>
      <c r="M536" s="17"/>
      <c r="N536" s="17"/>
      <c r="O536" s="3">
        <f t="shared" ref="O536:O537" si="144">SUM(C536:N536)</f>
        <v>175</v>
      </c>
      <c r="Q536" s="42"/>
    </row>
    <row r="537" spans="1:17" x14ac:dyDescent="0.25">
      <c r="A537" s="45"/>
      <c r="B537" s="23" t="s">
        <v>3</v>
      </c>
      <c r="C537" s="24"/>
      <c r="D537" s="24"/>
      <c r="E537" s="24"/>
      <c r="F537" s="24"/>
      <c r="G537" s="24"/>
      <c r="H537" s="24"/>
      <c r="I537" s="24">
        <v>224</v>
      </c>
      <c r="J537" s="24"/>
      <c r="K537" s="24"/>
      <c r="L537" s="24"/>
      <c r="M537" s="24"/>
      <c r="N537" s="24"/>
      <c r="O537" s="25">
        <f t="shared" si="144"/>
        <v>224</v>
      </c>
      <c r="Q537" s="46"/>
    </row>
    <row r="538" spans="1:17" x14ac:dyDescent="0.25">
      <c r="A538" s="43" t="s">
        <v>229</v>
      </c>
      <c r="B538" s="20" t="s">
        <v>2</v>
      </c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2">
        <f>SUM(C538:N538)</f>
        <v>0</v>
      </c>
      <c r="Q538" s="42">
        <v>11</v>
      </c>
    </row>
    <row r="539" spans="1:17" x14ac:dyDescent="0.25">
      <c r="A539" s="44"/>
      <c r="B539" s="19" t="s">
        <v>1</v>
      </c>
      <c r="C539" s="17"/>
      <c r="D539" s="17"/>
      <c r="E539" s="17"/>
      <c r="F539" s="17"/>
      <c r="G539" s="17"/>
      <c r="H539" s="17"/>
      <c r="I539" s="17">
        <v>38</v>
      </c>
      <c r="J539" s="17"/>
      <c r="K539" s="17"/>
      <c r="L539" s="17"/>
      <c r="M539" s="17"/>
      <c r="N539" s="17"/>
      <c r="O539" s="3">
        <f t="shared" ref="O539:O540" si="145">SUM(C539:N539)</f>
        <v>38</v>
      </c>
      <c r="Q539" s="42"/>
    </row>
    <row r="540" spans="1:17" x14ac:dyDescent="0.25">
      <c r="A540" s="45"/>
      <c r="B540" s="23" t="s">
        <v>3</v>
      </c>
      <c r="C540" s="24"/>
      <c r="D540" s="24"/>
      <c r="E540" s="24"/>
      <c r="F540" s="24"/>
      <c r="G540" s="24"/>
      <c r="H540" s="24"/>
      <c r="I540" s="24">
        <v>53</v>
      </c>
      <c r="J540" s="24"/>
      <c r="K540" s="24"/>
      <c r="L540" s="24"/>
      <c r="M540" s="24"/>
      <c r="N540" s="24"/>
      <c r="O540" s="25">
        <f t="shared" si="145"/>
        <v>53</v>
      </c>
      <c r="Q540" s="46"/>
    </row>
    <row r="541" spans="1:17" x14ac:dyDescent="0.25">
      <c r="A541" s="43" t="s">
        <v>227</v>
      </c>
      <c r="B541" s="20" t="s">
        <v>2</v>
      </c>
      <c r="C541" s="21"/>
      <c r="D541" s="21"/>
      <c r="E541" s="21"/>
      <c r="F541" s="21">
        <v>68</v>
      </c>
      <c r="G541" s="21"/>
      <c r="H541" s="21"/>
      <c r="I541" s="21"/>
      <c r="J541" s="21"/>
      <c r="K541" s="21"/>
      <c r="L541" s="21"/>
      <c r="M541" s="21"/>
      <c r="N541" s="21"/>
      <c r="O541" s="22">
        <f>SUM(C541:N541)</f>
        <v>68</v>
      </c>
      <c r="Q541" s="41">
        <v>18</v>
      </c>
    </row>
    <row r="542" spans="1:17" x14ac:dyDescent="0.25">
      <c r="A542" s="44"/>
      <c r="B542" s="19" t="s">
        <v>1</v>
      </c>
      <c r="C542" s="17"/>
      <c r="D542" s="17"/>
      <c r="E542" s="17">
        <v>19</v>
      </c>
      <c r="F542" s="17">
        <v>139</v>
      </c>
      <c r="G542" s="17">
        <v>145</v>
      </c>
      <c r="H542" s="17">
        <v>95</v>
      </c>
      <c r="I542" s="17">
        <v>68</v>
      </c>
      <c r="J542" s="17"/>
      <c r="K542" s="17"/>
      <c r="L542" s="17"/>
      <c r="M542" s="17"/>
      <c r="N542" s="17"/>
      <c r="O542" s="3">
        <f t="shared" ref="O542:O543" si="146">SUM(C542:N542)</f>
        <v>466</v>
      </c>
      <c r="Q542" s="42"/>
    </row>
    <row r="543" spans="1:17" x14ac:dyDescent="0.25">
      <c r="A543" s="45"/>
      <c r="B543" s="23" t="s">
        <v>3</v>
      </c>
      <c r="C543" s="24"/>
      <c r="D543" s="24"/>
      <c r="E543" s="24">
        <v>19</v>
      </c>
      <c r="F543" s="24">
        <v>15</v>
      </c>
      <c r="G543" s="24">
        <v>10</v>
      </c>
      <c r="H543" s="24">
        <v>10</v>
      </c>
      <c r="I543" s="24">
        <v>2</v>
      </c>
      <c r="J543" s="24"/>
      <c r="K543" s="24"/>
      <c r="L543" s="24"/>
      <c r="M543" s="24"/>
      <c r="N543" s="24"/>
      <c r="O543" s="25">
        <f t="shared" si="146"/>
        <v>56</v>
      </c>
      <c r="Q543" s="42"/>
    </row>
    <row r="544" spans="1:17" x14ac:dyDescent="0.25">
      <c r="A544" s="43" t="s">
        <v>228</v>
      </c>
      <c r="B544" s="20" t="s">
        <v>2</v>
      </c>
      <c r="C544" s="21"/>
      <c r="D544" s="21"/>
      <c r="E544" s="21"/>
      <c r="F544" s="21">
        <v>89</v>
      </c>
      <c r="G544" s="21"/>
      <c r="H544" s="21"/>
      <c r="I544" s="21"/>
      <c r="J544" s="21"/>
      <c r="K544" s="21"/>
      <c r="L544" s="21"/>
      <c r="M544" s="21"/>
      <c r="N544" s="21"/>
      <c r="O544" s="22">
        <f>SUM(C544:N544)</f>
        <v>89</v>
      </c>
      <c r="Q544" s="41">
        <v>18</v>
      </c>
    </row>
    <row r="545" spans="1:17" x14ac:dyDescent="0.25">
      <c r="A545" s="44"/>
      <c r="B545" s="19" t="s">
        <v>1</v>
      </c>
      <c r="C545" s="17"/>
      <c r="D545" s="17"/>
      <c r="E545" s="17">
        <v>16</v>
      </c>
      <c r="F545" s="17">
        <v>88</v>
      </c>
      <c r="G545" s="17">
        <v>120</v>
      </c>
      <c r="H545" s="17">
        <v>64</v>
      </c>
      <c r="I545" s="17">
        <v>78</v>
      </c>
      <c r="J545" s="17"/>
      <c r="K545" s="17"/>
      <c r="L545" s="17"/>
      <c r="M545" s="17"/>
      <c r="N545" s="17"/>
      <c r="O545" s="3">
        <f t="shared" ref="O545:O546" si="147">SUM(C545:N545)</f>
        <v>366</v>
      </c>
      <c r="Q545" s="42"/>
    </row>
    <row r="546" spans="1:17" x14ac:dyDescent="0.25">
      <c r="A546" s="45"/>
      <c r="B546" s="23" t="s">
        <v>3</v>
      </c>
      <c r="C546" s="24"/>
      <c r="D546" s="24"/>
      <c r="E546" s="24">
        <v>25</v>
      </c>
      <c r="F546" s="24">
        <v>19</v>
      </c>
      <c r="G546" s="24">
        <v>7</v>
      </c>
      <c r="H546" s="24">
        <v>5</v>
      </c>
      <c r="I546" s="24">
        <v>0</v>
      </c>
      <c r="J546" s="24"/>
      <c r="K546" s="24"/>
      <c r="L546" s="24"/>
      <c r="M546" s="24"/>
      <c r="N546" s="24"/>
      <c r="O546" s="25">
        <f t="shared" si="147"/>
        <v>56</v>
      </c>
      <c r="Q546" s="42"/>
    </row>
    <row r="547" spans="1:17" x14ac:dyDescent="0.25">
      <c r="A547" s="43" t="s">
        <v>216</v>
      </c>
      <c r="B547" s="20" t="s">
        <v>2</v>
      </c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2">
        <f>SUM(C547:N547)</f>
        <v>0</v>
      </c>
      <c r="Q547" s="41"/>
    </row>
    <row r="548" spans="1:17" x14ac:dyDescent="0.25">
      <c r="A548" s="44"/>
      <c r="B548" s="19" t="s">
        <v>1</v>
      </c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3">
        <f t="shared" ref="O548:O549" si="148">SUM(C548:N548)</f>
        <v>0</v>
      </c>
      <c r="Q548" s="42"/>
    </row>
    <row r="549" spans="1:17" x14ac:dyDescent="0.25">
      <c r="A549" s="45"/>
      <c r="B549" s="23" t="s">
        <v>3</v>
      </c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5">
        <f t="shared" si="148"/>
        <v>0</v>
      </c>
      <c r="Q549" s="42"/>
    </row>
    <row r="550" spans="1:17" x14ac:dyDescent="0.25">
      <c r="A550" s="43" t="s">
        <v>217</v>
      </c>
      <c r="B550" s="20" t="s">
        <v>2</v>
      </c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2">
        <f>SUM(C550:N550)</f>
        <v>0</v>
      </c>
      <c r="Q550" s="41"/>
    </row>
    <row r="551" spans="1:17" x14ac:dyDescent="0.25">
      <c r="A551" s="44"/>
      <c r="B551" s="19" t="s">
        <v>1</v>
      </c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3">
        <f t="shared" ref="O551:O552" si="149">SUM(C551:N551)</f>
        <v>0</v>
      </c>
      <c r="Q551" s="42"/>
    </row>
    <row r="552" spans="1:17" x14ac:dyDescent="0.25">
      <c r="A552" s="45"/>
      <c r="B552" s="23" t="s">
        <v>3</v>
      </c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5">
        <f t="shared" si="149"/>
        <v>0</v>
      </c>
      <c r="Q552" s="42"/>
    </row>
    <row r="553" spans="1:17" x14ac:dyDescent="0.25">
      <c r="A553" s="43" t="s">
        <v>218</v>
      </c>
      <c r="B553" s="20" t="s">
        <v>2</v>
      </c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2">
        <f>SUM(C553:N553)</f>
        <v>0</v>
      </c>
      <c r="Q553" s="41"/>
    </row>
    <row r="554" spans="1:17" x14ac:dyDescent="0.25">
      <c r="A554" s="44"/>
      <c r="B554" s="19" t="s">
        <v>1</v>
      </c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3">
        <f t="shared" ref="O554:O555" si="150">SUM(C554:N554)</f>
        <v>0</v>
      </c>
      <c r="Q554" s="42"/>
    </row>
    <row r="555" spans="1:17" x14ac:dyDescent="0.25">
      <c r="A555" s="45"/>
      <c r="B555" s="23" t="s">
        <v>3</v>
      </c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5">
        <f t="shared" si="150"/>
        <v>0</v>
      </c>
      <c r="Q555" s="42"/>
    </row>
    <row r="556" spans="1:17" x14ac:dyDescent="0.25">
      <c r="A556" s="43" t="s">
        <v>219</v>
      </c>
      <c r="B556" s="20" t="s">
        <v>2</v>
      </c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2">
        <f>SUM(C556:N556)</f>
        <v>0</v>
      </c>
      <c r="Q556" s="41"/>
    </row>
    <row r="557" spans="1:17" x14ac:dyDescent="0.25">
      <c r="A557" s="44"/>
      <c r="B557" s="19" t="s">
        <v>1</v>
      </c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3">
        <f t="shared" ref="O557:O558" si="151">SUM(C557:N557)</f>
        <v>0</v>
      </c>
      <c r="Q557" s="42"/>
    </row>
    <row r="558" spans="1:17" x14ac:dyDescent="0.25">
      <c r="A558" s="45"/>
      <c r="B558" s="23" t="s">
        <v>3</v>
      </c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5">
        <f t="shared" si="151"/>
        <v>0</v>
      </c>
      <c r="Q558" s="42"/>
    </row>
    <row r="559" spans="1:17" x14ac:dyDescent="0.25">
      <c r="A559" s="43" t="s">
        <v>220</v>
      </c>
      <c r="B559" s="20" t="s">
        <v>2</v>
      </c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2">
        <f>SUM(C559:N559)</f>
        <v>0</v>
      </c>
      <c r="Q559" s="41"/>
    </row>
    <row r="560" spans="1:17" x14ac:dyDescent="0.25">
      <c r="A560" s="44"/>
      <c r="B560" s="19" t="s">
        <v>1</v>
      </c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3">
        <f t="shared" ref="O560:O561" si="152">SUM(C560:N560)</f>
        <v>0</v>
      </c>
      <c r="Q560" s="42"/>
    </row>
    <row r="561" spans="1:17" x14ac:dyDescent="0.25">
      <c r="A561" s="45"/>
      <c r="B561" s="23" t="s">
        <v>3</v>
      </c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5">
        <f t="shared" si="152"/>
        <v>0</v>
      </c>
      <c r="Q561" s="42"/>
    </row>
    <row r="562" spans="1:17" x14ac:dyDescent="0.25">
      <c r="A562" s="43" t="s">
        <v>221</v>
      </c>
      <c r="B562" s="20" t="s">
        <v>2</v>
      </c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2">
        <f>SUM(C562:N562)</f>
        <v>0</v>
      </c>
      <c r="Q562" s="41"/>
    </row>
    <row r="563" spans="1:17" x14ac:dyDescent="0.25">
      <c r="A563" s="44"/>
      <c r="B563" s="19" t="s">
        <v>1</v>
      </c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3">
        <f t="shared" ref="O563:O564" si="153">SUM(C563:N563)</f>
        <v>0</v>
      </c>
      <c r="Q563" s="42"/>
    </row>
    <row r="564" spans="1:17" x14ac:dyDescent="0.25">
      <c r="A564" s="45"/>
      <c r="B564" s="23" t="s">
        <v>3</v>
      </c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5">
        <f t="shared" si="153"/>
        <v>0</v>
      </c>
      <c r="Q564" s="42"/>
    </row>
    <row r="565" spans="1:17" x14ac:dyDescent="0.25">
      <c r="A565" s="43" t="s">
        <v>222</v>
      </c>
      <c r="B565" s="20" t="s">
        <v>2</v>
      </c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2">
        <f>SUM(C565:N565)</f>
        <v>0</v>
      </c>
      <c r="Q565" s="41"/>
    </row>
    <row r="566" spans="1:17" x14ac:dyDescent="0.25">
      <c r="A566" s="44"/>
      <c r="B566" s="19" t="s">
        <v>1</v>
      </c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3">
        <f t="shared" ref="O566:O567" si="154">SUM(C566:N566)</f>
        <v>0</v>
      </c>
      <c r="Q566" s="42"/>
    </row>
    <row r="567" spans="1:17" x14ac:dyDescent="0.25">
      <c r="A567" s="45"/>
      <c r="B567" s="23" t="s">
        <v>3</v>
      </c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5">
        <f t="shared" si="154"/>
        <v>0</v>
      </c>
      <c r="Q567" s="42"/>
    </row>
    <row r="568" spans="1:17" x14ac:dyDescent="0.25">
      <c r="A568" s="43" t="s">
        <v>223</v>
      </c>
      <c r="B568" s="20" t="s">
        <v>2</v>
      </c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2">
        <f>SUM(C568:N568)</f>
        <v>0</v>
      </c>
      <c r="Q568" s="41"/>
    </row>
    <row r="569" spans="1:17" x14ac:dyDescent="0.25">
      <c r="A569" s="44"/>
      <c r="B569" s="19" t="s">
        <v>1</v>
      </c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3">
        <f t="shared" ref="O569:O570" si="155">SUM(C569:N569)</f>
        <v>0</v>
      </c>
      <c r="Q569" s="42"/>
    </row>
    <row r="570" spans="1:17" x14ac:dyDescent="0.25">
      <c r="A570" s="45"/>
      <c r="B570" s="23" t="s">
        <v>3</v>
      </c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5">
        <f t="shared" si="155"/>
        <v>0</v>
      </c>
      <c r="Q570" s="42"/>
    </row>
    <row r="571" spans="1:17" x14ac:dyDescent="0.25">
      <c r="A571" s="43" t="s">
        <v>224</v>
      </c>
      <c r="B571" s="20" t="s">
        <v>2</v>
      </c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2">
        <f>SUM(C571:N571)</f>
        <v>0</v>
      </c>
      <c r="Q571" s="41"/>
    </row>
    <row r="572" spans="1:17" x14ac:dyDescent="0.25">
      <c r="A572" s="44"/>
      <c r="B572" s="19" t="s">
        <v>1</v>
      </c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3">
        <f t="shared" ref="O572:O573" si="156">SUM(C572:N572)</f>
        <v>0</v>
      </c>
      <c r="Q572" s="42"/>
    </row>
    <row r="573" spans="1:17" x14ac:dyDescent="0.25">
      <c r="A573" s="45"/>
      <c r="B573" s="23" t="s">
        <v>3</v>
      </c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5">
        <f t="shared" si="156"/>
        <v>0</v>
      </c>
      <c r="Q573" s="42"/>
    </row>
    <row r="574" spans="1:17" x14ac:dyDescent="0.25">
      <c r="A574" s="43" t="s">
        <v>225</v>
      </c>
      <c r="B574" s="20" t="s">
        <v>2</v>
      </c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2">
        <f>SUM(C574:N574)</f>
        <v>0</v>
      </c>
      <c r="Q574" s="41"/>
    </row>
    <row r="575" spans="1:17" x14ac:dyDescent="0.25">
      <c r="A575" s="44"/>
      <c r="B575" s="19" t="s">
        <v>1</v>
      </c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3">
        <f t="shared" ref="O575:O576" si="157">SUM(C575:N575)</f>
        <v>0</v>
      </c>
      <c r="Q575" s="42"/>
    </row>
    <row r="576" spans="1:17" x14ac:dyDescent="0.25">
      <c r="A576" s="45"/>
      <c r="B576" s="23" t="s">
        <v>3</v>
      </c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5">
        <f t="shared" si="157"/>
        <v>0</v>
      </c>
      <c r="Q576" s="42"/>
    </row>
    <row r="577" spans="1:17" x14ac:dyDescent="0.25">
      <c r="A577" s="43" t="s">
        <v>226</v>
      </c>
      <c r="B577" s="20" t="s">
        <v>2</v>
      </c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2">
        <f>SUM(C577:N577)</f>
        <v>0</v>
      </c>
      <c r="Q577" s="41"/>
    </row>
    <row r="578" spans="1:17" x14ac:dyDescent="0.25">
      <c r="A578" s="44"/>
      <c r="B578" s="19" t="s">
        <v>1</v>
      </c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3">
        <f t="shared" ref="O578:O579" si="158">SUM(C578:N578)</f>
        <v>0</v>
      </c>
      <c r="Q578" s="42"/>
    </row>
    <row r="579" spans="1:17" x14ac:dyDescent="0.25">
      <c r="A579" s="45"/>
      <c r="B579" s="23" t="s">
        <v>3</v>
      </c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5">
        <f t="shared" si="158"/>
        <v>0</v>
      </c>
      <c r="Q579" s="42"/>
    </row>
    <row r="580" spans="1:17" x14ac:dyDescent="0.25">
      <c r="A580" s="43"/>
      <c r="B580" s="20" t="s">
        <v>2</v>
      </c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2">
        <f>SUM(C580:N580)</f>
        <v>0</v>
      </c>
      <c r="Q580" s="41"/>
    </row>
    <row r="581" spans="1:17" x14ac:dyDescent="0.25">
      <c r="A581" s="44"/>
      <c r="B581" s="19" t="s">
        <v>1</v>
      </c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3">
        <f t="shared" ref="O581:O582" si="159">SUM(C581:N581)</f>
        <v>0</v>
      </c>
      <c r="Q581" s="42"/>
    </row>
    <row r="582" spans="1:17" x14ac:dyDescent="0.25">
      <c r="A582" s="45"/>
      <c r="B582" s="23" t="s">
        <v>3</v>
      </c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5">
        <f t="shared" si="159"/>
        <v>0</v>
      </c>
      <c r="Q582" s="42"/>
    </row>
    <row r="583" spans="1:17" x14ac:dyDescent="0.25">
      <c r="Q583" s="41"/>
    </row>
    <row r="584" spans="1:17" x14ac:dyDescent="0.25">
      <c r="Q584" s="42"/>
    </row>
    <row r="585" spans="1:17" x14ac:dyDescent="0.25">
      <c r="Q585" s="42"/>
    </row>
    <row r="586" spans="1:17" x14ac:dyDescent="0.25">
      <c r="Q586" s="41"/>
    </row>
    <row r="587" spans="1:17" x14ac:dyDescent="0.25">
      <c r="Q587" s="42"/>
    </row>
    <row r="588" spans="1:17" x14ac:dyDescent="0.25">
      <c r="Q588" s="42"/>
    </row>
    <row r="589" spans="1:17" x14ac:dyDescent="0.25">
      <c r="Q589" s="41"/>
    </row>
    <row r="590" spans="1:17" x14ac:dyDescent="0.25">
      <c r="Q590" s="42"/>
    </row>
    <row r="591" spans="1:17" x14ac:dyDescent="0.25">
      <c r="Q591" s="42"/>
    </row>
    <row r="592" spans="1:17" x14ac:dyDescent="0.25">
      <c r="Q592" s="41"/>
    </row>
    <row r="593" spans="17:17" x14ac:dyDescent="0.25">
      <c r="Q593" s="42"/>
    </row>
    <row r="594" spans="17:17" x14ac:dyDescent="0.25">
      <c r="Q594" s="42"/>
    </row>
  </sheetData>
  <mergeCells count="392">
    <mergeCell ref="Q592:Q594"/>
    <mergeCell ref="Q565:Q567"/>
    <mergeCell ref="Q568:Q570"/>
    <mergeCell ref="Q571:Q573"/>
    <mergeCell ref="Q574:Q576"/>
    <mergeCell ref="Q577:Q579"/>
    <mergeCell ref="Q580:Q582"/>
    <mergeCell ref="Q583:Q585"/>
    <mergeCell ref="Q586:Q588"/>
    <mergeCell ref="Q589:Q591"/>
    <mergeCell ref="Q529:Q531"/>
    <mergeCell ref="Q532:Q534"/>
    <mergeCell ref="Q535:Q537"/>
    <mergeCell ref="Q547:Q549"/>
    <mergeCell ref="Q550:Q552"/>
    <mergeCell ref="Q553:Q555"/>
    <mergeCell ref="Q556:Q558"/>
    <mergeCell ref="Q559:Q561"/>
    <mergeCell ref="Q562:Q564"/>
    <mergeCell ref="Q544:Q546"/>
    <mergeCell ref="Q541:Q543"/>
    <mergeCell ref="Q538:Q540"/>
    <mergeCell ref="Q502:Q504"/>
    <mergeCell ref="Q505:Q507"/>
    <mergeCell ref="Q508:Q510"/>
    <mergeCell ref="Q511:Q513"/>
    <mergeCell ref="Q514:Q516"/>
    <mergeCell ref="Q517:Q519"/>
    <mergeCell ref="Q520:Q522"/>
    <mergeCell ref="Q523:Q525"/>
    <mergeCell ref="Q526:Q528"/>
    <mergeCell ref="Q475:Q477"/>
    <mergeCell ref="Q478:Q480"/>
    <mergeCell ref="Q481:Q483"/>
    <mergeCell ref="Q484:Q486"/>
    <mergeCell ref="Q487:Q489"/>
    <mergeCell ref="Q490:Q492"/>
    <mergeCell ref="Q493:Q495"/>
    <mergeCell ref="Q496:Q498"/>
    <mergeCell ref="Q499:Q501"/>
    <mergeCell ref="Q448:Q450"/>
    <mergeCell ref="Q451:Q453"/>
    <mergeCell ref="Q454:Q456"/>
    <mergeCell ref="Q457:Q459"/>
    <mergeCell ref="Q460:Q462"/>
    <mergeCell ref="Q463:Q465"/>
    <mergeCell ref="Q466:Q468"/>
    <mergeCell ref="Q469:Q471"/>
    <mergeCell ref="Q472:Q474"/>
    <mergeCell ref="Q421:Q423"/>
    <mergeCell ref="Q424:Q426"/>
    <mergeCell ref="Q427:Q429"/>
    <mergeCell ref="Q430:Q432"/>
    <mergeCell ref="Q433:Q435"/>
    <mergeCell ref="Q436:Q438"/>
    <mergeCell ref="Q439:Q441"/>
    <mergeCell ref="Q442:Q444"/>
    <mergeCell ref="Q445:Q447"/>
    <mergeCell ref="Q394:Q396"/>
    <mergeCell ref="Q397:Q399"/>
    <mergeCell ref="Q400:Q402"/>
    <mergeCell ref="Q403:Q405"/>
    <mergeCell ref="Q406:Q408"/>
    <mergeCell ref="Q409:Q411"/>
    <mergeCell ref="Q412:Q414"/>
    <mergeCell ref="Q415:Q417"/>
    <mergeCell ref="Q418:Q420"/>
    <mergeCell ref="Q367:Q369"/>
    <mergeCell ref="Q370:Q372"/>
    <mergeCell ref="Q373:Q375"/>
    <mergeCell ref="Q376:Q378"/>
    <mergeCell ref="Q379:Q381"/>
    <mergeCell ref="Q382:Q384"/>
    <mergeCell ref="Q385:Q387"/>
    <mergeCell ref="Q388:Q390"/>
    <mergeCell ref="Q391:Q393"/>
    <mergeCell ref="A562:A564"/>
    <mergeCell ref="A565:A567"/>
    <mergeCell ref="A568:A570"/>
    <mergeCell ref="A571:A573"/>
    <mergeCell ref="A574:A576"/>
    <mergeCell ref="A577:A579"/>
    <mergeCell ref="A580:A582"/>
    <mergeCell ref="Q316:Q318"/>
    <mergeCell ref="Q319:Q321"/>
    <mergeCell ref="Q322:Q324"/>
    <mergeCell ref="Q325:Q327"/>
    <mergeCell ref="Q328:Q330"/>
    <mergeCell ref="Q331:Q333"/>
    <mergeCell ref="Q334:Q336"/>
    <mergeCell ref="Q337:Q339"/>
    <mergeCell ref="Q340:Q342"/>
    <mergeCell ref="Q343:Q345"/>
    <mergeCell ref="Q346:Q348"/>
    <mergeCell ref="Q349:Q351"/>
    <mergeCell ref="Q352:Q354"/>
    <mergeCell ref="Q355:Q357"/>
    <mergeCell ref="Q358:Q360"/>
    <mergeCell ref="Q361:Q363"/>
    <mergeCell ref="Q364:Q366"/>
    <mergeCell ref="A526:A528"/>
    <mergeCell ref="A529:A531"/>
    <mergeCell ref="A532:A534"/>
    <mergeCell ref="A535:A537"/>
    <mergeCell ref="A547:A549"/>
    <mergeCell ref="A550:A552"/>
    <mergeCell ref="A553:A555"/>
    <mergeCell ref="A556:A558"/>
    <mergeCell ref="A559:A561"/>
    <mergeCell ref="A544:A546"/>
    <mergeCell ref="A541:A543"/>
    <mergeCell ref="A538:A540"/>
    <mergeCell ref="A499:A501"/>
    <mergeCell ref="A502:A504"/>
    <mergeCell ref="A505:A507"/>
    <mergeCell ref="A508:A510"/>
    <mergeCell ref="A511:A513"/>
    <mergeCell ref="A514:A516"/>
    <mergeCell ref="A517:A519"/>
    <mergeCell ref="A520:A522"/>
    <mergeCell ref="A523:A525"/>
    <mergeCell ref="A496:A498"/>
    <mergeCell ref="A487:A489"/>
    <mergeCell ref="A490:A492"/>
    <mergeCell ref="A493:A495"/>
    <mergeCell ref="A469:A471"/>
    <mergeCell ref="A472:A474"/>
    <mergeCell ref="A475:A477"/>
    <mergeCell ref="A478:A480"/>
    <mergeCell ref="A481:A483"/>
    <mergeCell ref="A484:A486"/>
    <mergeCell ref="A454:A456"/>
    <mergeCell ref="A457:A459"/>
    <mergeCell ref="A460:A462"/>
    <mergeCell ref="A463:A465"/>
    <mergeCell ref="A466:A468"/>
    <mergeCell ref="A415:A417"/>
    <mergeCell ref="A439:A441"/>
    <mergeCell ref="A442:A444"/>
    <mergeCell ref="A445:A447"/>
    <mergeCell ref="A448:A450"/>
    <mergeCell ref="A451:A453"/>
    <mergeCell ref="A418:A420"/>
    <mergeCell ref="A421:A423"/>
    <mergeCell ref="A424:A426"/>
    <mergeCell ref="A427:A429"/>
    <mergeCell ref="A430:A432"/>
    <mergeCell ref="A433:A435"/>
    <mergeCell ref="A436:A438"/>
    <mergeCell ref="A397:A399"/>
    <mergeCell ref="A400:A402"/>
    <mergeCell ref="A403:A405"/>
    <mergeCell ref="A406:A408"/>
    <mergeCell ref="A409:A411"/>
    <mergeCell ref="A412:A414"/>
    <mergeCell ref="A379:A381"/>
    <mergeCell ref="A382:A384"/>
    <mergeCell ref="A385:A387"/>
    <mergeCell ref="A388:A390"/>
    <mergeCell ref="A391:A393"/>
    <mergeCell ref="A394:A396"/>
    <mergeCell ref="A361:A363"/>
    <mergeCell ref="A364:A366"/>
    <mergeCell ref="A367:A369"/>
    <mergeCell ref="A370:A372"/>
    <mergeCell ref="A373:A375"/>
    <mergeCell ref="A376:A378"/>
    <mergeCell ref="A343:A345"/>
    <mergeCell ref="A346:A348"/>
    <mergeCell ref="A349:A351"/>
    <mergeCell ref="A352:A354"/>
    <mergeCell ref="A355:A357"/>
    <mergeCell ref="A358:A360"/>
    <mergeCell ref="A325:A327"/>
    <mergeCell ref="A328:A330"/>
    <mergeCell ref="A331:A333"/>
    <mergeCell ref="A334:A336"/>
    <mergeCell ref="A337:A339"/>
    <mergeCell ref="A340:A342"/>
    <mergeCell ref="A313:A315"/>
    <mergeCell ref="Q310:Q312"/>
    <mergeCell ref="A316:A318"/>
    <mergeCell ref="Q313:Q315"/>
    <mergeCell ref="A319:A321"/>
    <mergeCell ref="A322:A324"/>
    <mergeCell ref="A304:A306"/>
    <mergeCell ref="Q301:Q303"/>
    <mergeCell ref="A307:A309"/>
    <mergeCell ref="Q304:Q306"/>
    <mergeCell ref="A310:A312"/>
    <mergeCell ref="Q307:Q309"/>
    <mergeCell ref="A292:A294"/>
    <mergeCell ref="Q292:Q294"/>
    <mergeCell ref="A298:A300"/>
    <mergeCell ref="Q295:Q297"/>
    <mergeCell ref="A301:A303"/>
    <mergeCell ref="Q298:Q300"/>
    <mergeCell ref="A295:A297"/>
    <mergeCell ref="A283:A285"/>
    <mergeCell ref="Q283:Q285"/>
    <mergeCell ref="A286:A288"/>
    <mergeCell ref="Q286:Q288"/>
    <mergeCell ref="A289:A291"/>
    <mergeCell ref="Q289:Q291"/>
    <mergeCell ref="A274:A276"/>
    <mergeCell ref="Q274:Q276"/>
    <mergeCell ref="A277:A279"/>
    <mergeCell ref="Q277:Q279"/>
    <mergeCell ref="A280:A282"/>
    <mergeCell ref="Q280:Q282"/>
    <mergeCell ref="A265:A267"/>
    <mergeCell ref="Q265:Q267"/>
    <mergeCell ref="A268:A270"/>
    <mergeCell ref="Q268:Q270"/>
    <mergeCell ref="A271:A273"/>
    <mergeCell ref="Q271:Q273"/>
    <mergeCell ref="A256:A258"/>
    <mergeCell ref="Q256:Q258"/>
    <mergeCell ref="A259:A261"/>
    <mergeCell ref="Q259:Q261"/>
    <mergeCell ref="A262:A264"/>
    <mergeCell ref="Q262:Q264"/>
    <mergeCell ref="A247:A249"/>
    <mergeCell ref="Q247:Q249"/>
    <mergeCell ref="A250:A252"/>
    <mergeCell ref="Q250:Q252"/>
    <mergeCell ref="A253:A255"/>
    <mergeCell ref="Q253:Q255"/>
    <mergeCell ref="A238:A240"/>
    <mergeCell ref="Q238:Q240"/>
    <mergeCell ref="A241:A243"/>
    <mergeCell ref="Q241:Q243"/>
    <mergeCell ref="A244:A246"/>
    <mergeCell ref="Q244:Q246"/>
    <mergeCell ref="A229:A231"/>
    <mergeCell ref="Q229:Q231"/>
    <mergeCell ref="A232:A234"/>
    <mergeCell ref="Q232:Q234"/>
    <mergeCell ref="A235:A237"/>
    <mergeCell ref="Q235:Q237"/>
    <mergeCell ref="A220:A222"/>
    <mergeCell ref="Q220:Q222"/>
    <mergeCell ref="A223:A225"/>
    <mergeCell ref="Q223:Q225"/>
    <mergeCell ref="A226:A228"/>
    <mergeCell ref="Q226:Q228"/>
    <mergeCell ref="A211:A213"/>
    <mergeCell ref="Q211:Q213"/>
    <mergeCell ref="A214:A216"/>
    <mergeCell ref="Q214:Q216"/>
    <mergeCell ref="A217:A219"/>
    <mergeCell ref="Q217:Q219"/>
    <mergeCell ref="A202:A204"/>
    <mergeCell ref="Q202:Q204"/>
    <mergeCell ref="A205:A207"/>
    <mergeCell ref="Q205:Q207"/>
    <mergeCell ref="A208:A210"/>
    <mergeCell ref="Q208:Q210"/>
    <mergeCell ref="A193:A195"/>
    <mergeCell ref="Q193:Q195"/>
    <mergeCell ref="A196:A198"/>
    <mergeCell ref="Q196:Q198"/>
    <mergeCell ref="A199:A201"/>
    <mergeCell ref="Q199:Q201"/>
    <mergeCell ref="A184:A186"/>
    <mergeCell ref="Q184:Q186"/>
    <mergeCell ref="A187:A189"/>
    <mergeCell ref="Q187:Q189"/>
    <mergeCell ref="A190:A192"/>
    <mergeCell ref="Q190:Q192"/>
    <mergeCell ref="A175:A177"/>
    <mergeCell ref="Q175:Q177"/>
    <mergeCell ref="A178:A180"/>
    <mergeCell ref="Q178:Q180"/>
    <mergeCell ref="A181:A183"/>
    <mergeCell ref="Q181:Q183"/>
    <mergeCell ref="A166:A168"/>
    <mergeCell ref="Q166:Q168"/>
    <mergeCell ref="A169:A171"/>
    <mergeCell ref="Q169:Q171"/>
    <mergeCell ref="A172:A174"/>
    <mergeCell ref="Q172:Q174"/>
    <mergeCell ref="A157:A159"/>
    <mergeCell ref="Q157:Q159"/>
    <mergeCell ref="A160:A162"/>
    <mergeCell ref="Q160:Q162"/>
    <mergeCell ref="A163:A165"/>
    <mergeCell ref="Q163:Q165"/>
    <mergeCell ref="A148:A150"/>
    <mergeCell ref="Q148:Q150"/>
    <mergeCell ref="A151:A153"/>
    <mergeCell ref="Q151:Q153"/>
    <mergeCell ref="A154:A156"/>
    <mergeCell ref="Q154:Q156"/>
    <mergeCell ref="A139:A141"/>
    <mergeCell ref="Q139:Q141"/>
    <mergeCell ref="A142:A144"/>
    <mergeCell ref="Q142:Q144"/>
    <mergeCell ref="A145:A147"/>
    <mergeCell ref="Q145:Q147"/>
    <mergeCell ref="A130:A132"/>
    <mergeCell ref="Q130:Q132"/>
    <mergeCell ref="A133:A135"/>
    <mergeCell ref="Q133:Q135"/>
    <mergeCell ref="A136:A138"/>
    <mergeCell ref="Q136:Q138"/>
    <mergeCell ref="A121:A123"/>
    <mergeCell ref="Q121:Q123"/>
    <mergeCell ref="A124:A126"/>
    <mergeCell ref="Q124:Q126"/>
    <mergeCell ref="A127:A129"/>
    <mergeCell ref="Q127:Q129"/>
    <mergeCell ref="A112:A114"/>
    <mergeCell ref="Q112:Q114"/>
    <mergeCell ref="A115:A117"/>
    <mergeCell ref="Q115:Q117"/>
    <mergeCell ref="A118:A120"/>
    <mergeCell ref="Q118:Q120"/>
    <mergeCell ref="A103:A105"/>
    <mergeCell ref="Q103:Q105"/>
    <mergeCell ref="A106:A108"/>
    <mergeCell ref="Q106:Q108"/>
    <mergeCell ref="A109:A111"/>
    <mergeCell ref="Q109:Q111"/>
    <mergeCell ref="A94:A96"/>
    <mergeCell ref="Q94:Q96"/>
    <mergeCell ref="A97:A99"/>
    <mergeCell ref="Q97:Q99"/>
    <mergeCell ref="A100:A102"/>
    <mergeCell ref="Q100:Q102"/>
    <mergeCell ref="A85:A87"/>
    <mergeCell ref="Q85:Q87"/>
    <mergeCell ref="A88:A90"/>
    <mergeCell ref="Q88:Q90"/>
    <mergeCell ref="A91:A93"/>
    <mergeCell ref="Q91:Q93"/>
    <mergeCell ref="A76:A78"/>
    <mergeCell ref="Q76:Q78"/>
    <mergeCell ref="A79:A81"/>
    <mergeCell ref="Q79:Q81"/>
    <mergeCell ref="A82:A84"/>
    <mergeCell ref="Q82:Q84"/>
    <mergeCell ref="A67:A69"/>
    <mergeCell ref="Q67:Q69"/>
    <mergeCell ref="A70:A72"/>
    <mergeCell ref="Q70:Q72"/>
    <mergeCell ref="A73:A75"/>
    <mergeCell ref="Q73:Q75"/>
    <mergeCell ref="A58:A60"/>
    <mergeCell ref="Q58:Q60"/>
    <mergeCell ref="A61:A63"/>
    <mergeCell ref="Q61:Q63"/>
    <mergeCell ref="A64:A66"/>
    <mergeCell ref="Q64:Q66"/>
    <mergeCell ref="A49:A51"/>
    <mergeCell ref="Q49:Q51"/>
    <mergeCell ref="A52:A54"/>
    <mergeCell ref="Q52:Q54"/>
    <mergeCell ref="A55:A57"/>
    <mergeCell ref="Q55:Q57"/>
    <mergeCell ref="A40:A42"/>
    <mergeCell ref="Q40:Q42"/>
    <mergeCell ref="A43:A45"/>
    <mergeCell ref="Q43:Q45"/>
    <mergeCell ref="A46:A48"/>
    <mergeCell ref="Q46:Q48"/>
    <mergeCell ref="A31:A33"/>
    <mergeCell ref="Q31:Q33"/>
    <mergeCell ref="A34:A36"/>
    <mergeCell ref="Q34:Q36"/>
    <mergeCell ref="A37:A39"/>
    <mergeCell ref="Q37:Q39"/>
    <mergeCell ref="A22:A24"/>
    <mergeCell ref="Q22:Q24"/>
    <mergeCell ref="A25:A27"/>
    <mergeCell ref="Q25:Q27"/>
    <mergeCell ref="A28:A30"/>
    <mergeCell ref="Q28:Q30"/>
    <mergeCell ref="R2:R3"/>
    <mergeCell ref="A13:A15"/>
    <mergeCell ref="Q13:Q15"/>
    <mergeCell ref="A16:A18"/>
    <mergeCell ref="Q16:Q18"/>
    <mergeCell ref="A19:A21"/>
    <mergeCell ref="Q19:Q21"/>
    <mergeCell ref="Q2:Q3"/>
    <mergeCell ref="A4:A6"/>
    <mergeCell ref="Q4:Q6"/>
    <mergeCell ref="A7:A9"/>
    <mergeCell ref="Q7:Q9"/>
    <mergeCell ref="A10:A12"/>
    <mergeCell ref="Q10:Q1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582"/>
  <sheetViews>
    <sheetView zoomScaleNormal="100" workbookViewId="0">
      <selection activeCell="R6" sqref="R6"/>
    </sheetView>
  </sheetViews>
  <sheetFormatPr defaultColWidth="7.85546875" defaultRowHeight="15" x14ac:dyDescent="0.25"/>
  <cols>
    <col min="1" max="1" width="45.5703125" customWidth="1"/>
    <col min="2" max="15" width="9.28515625" customWidth="1"/>
    <col min="16" max="16" width="9.28515625" style="28" customWidth="1"/>
    <col min="17" max="17" width="9.28515625" style="31" customWidth="1"/>
    <col min="18" max="18" width="9.28515625" customWidth="1"/>
  </cols>
  <sheetData>
    <row r="1" spans="1:18" ht="15.75" x14ac:dyDescent="0.25">
      <c r="A1" t="s">
        <v>0</v>
      </c>
      <c r="B1" s="4"/>
    </row>
    <row r="2" spans="1:18" x14ac:dyDescent="0.25">
      <c r="A2" s="7" t="s">
        <v>17</v>
      </c>
      <c r="B2" s="8" t="s">
        <v>18</v>
      </c>
      <c r="C2" s="5" t="s">
        <v>52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 t="s">
        <v>53</v>
      </c>
      <c r="P2" s="29"/>
      <c r="Q2" s="40" t="s">
        <v>77</v>
      </c>
      <c r="R2" s="34" t="s">
        <v>230</v>
      </c>
    </row>
    <row r="3" spans="1:18" x14ac:dyDescent="0.25">
      <c r="A3" s="8"/>
      <c r="B3" s="8"/>
      <c r="C3" s="10" t="s">
        <v>4</v>
      </c>
      <c r="D3" s="10" t="s">
        <v>5</v>
      </c>
      <c r="E3" s="10" t="s">
        <v>6</v>
      </c>
      <c r="F3" s="10" t="s">
        <v>9</v>
      </c>
      <c r="G3" s="10" t="s">
        <v>7</v>
      </c>
      <c r="H3" s="10" t="s">
        <v>10</v>
      </c>
      <c r="I3" s="10" t="s">
        <v>8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2"/>
      <c r="Q3" s="40"/>
      <c r="R3" s="34"/>
    </row>
    <row r="4" spans="1:18" x14ac:dyDescent="0.25">
      <c r="A4" s="35" t="s">
        <v>20</v>
      </c>
      <c r="B4" s="20" t="s">
        <v>2</v>
      </c>
      <c r="C4" s="21">
        <f>SUM('2015:2026'!C4)</f>
        <v>1038</v>
      </c>
      <c r="D4" s="21">
        <f>SUM('2015:2026'!D4)</f>
        <v>1198</v>
      </c>
      <c r="E4" s="21">
        <f>SUM('2015:2026'!E4)</f>
        <v>1103</v>
      </c>
      <c r="F4" s="21">
        <f>SUM('2015:2026'!F4)</f>
        <v>938</v>
      </c>
      <c r="G4" s="21">
        <f>SUM('2015:2026'!G4)</f>
        <v>893</v>
      </c>
      <c r="H4" s="21">
        <f>SUM('2015:2026'!H4)</f>
        <v>595</v>
      </c>
      <c r="I4" s="21">
        <f>SUM('2015:2026'!I4)</f>
        <v>503</v>
      </c>
      <c r="J4" s="21">
        <f>SUM('2015:2026'!J4)</f>
        <v>552</v>
      </c>
      <c r="K4" s="21">
        <f>SUM('2015:2026'!K4)</f>
        <v>641</v>
      </c>
      <c r="L4" s="21">
        <f>SUM('2015:2026'!L4)</f>
        <v>745</v>
      </c>
      <c r="M4" s="21">
        <f>SUM('2015:2026'!M4)</f>
        <v>783</v>
      </c>
      <c r="N4" s="21">
        <f>SUM('2015:2026'!N4)</f>
        <v>701</v>
      </c>
      <c r="O4" s="22">
        <f>SUM(C4:N4)</f>
        <v>9690</v>
      </c>
      <c r="P4" s="30" t="s">
        <v>22</v>
      </c>
      <c r="Q4" s="38">
        <f>SUM('2019'!Q4:Q6,'2020'!Q4:Q6,'2021'!Q4:Q6,'2022'!Q4:Q6,'2023'!Q4:Q6,'2024'!Q4:Q6,'2025'!Q4:Q6,'2026'!Q4:Q6)</f>
        <v>135</v>
      </c>
    </row>
    <row r="5" spans="1:18" x14ac:dyDescent="0.25">
      <c r="A5" s="36"/>
      <c r="B5" s="19" t="s">
        <v>1</v>
      </c>
      <c r="C5" s="27">
        <f>SUM('2015:2026'!C5)</f>
        <v>566</v>
      </c>
      <c r="D5" s="17">
        <f>SUM('2015:2026'!D5)</f>
        <v>561</v>
      </c>
      <c r="E5" s="17">
        <f>SUM('2015:2026'!E5)</f>
        <v>775</v>
      </c>
      <c r="F5" s="17">
        <f>SUM('2015:2026'!F5)</f>
        <v>711</v>
      </c>
      <c r="G5" s="17">
        <f>SUM('2015:2026'!G5)</f>
        <v>708</v>
      </c>
      <c r="H5" s="17">
        <f>SUM('2015:2026'!H5)</f>
        <v>480</v>
      </c>
      <c r="I5" s="17">
        <f>SUM('2015:2026'!I5)</f>
        <v>548</v>
      </c>
      <c r="J5" s="17">
        <f>SUM('2015:2026'!J5)</f>
        <v>443</v>
      </c>
      <c r="K5" s="17">
        <f>SUM('2015:2026'!K5)</f>
        <v>489</v>
      </c>
      <c r="L5" s="17">
        <f>SUM('2015:2026'!L5)</f>
        <v>618</v>
      </c>
      <c r="M5" s="17">
        <f>SUM('2015:2026'!M5)</f>
        <v>780</v>
      </c>
      <c r="N5" s="17">
        <f>SUM('2015:2026'!N5)</f>
        <v>640</v>
      </c>
      <c r="O5" s="3">
        <f t="shared" ref="O5:O29" si="0">SUM(C5:N5)</f>
        <v>7319</v>
      </c>
      <c r="P5" s="30" t="s">
        <v>23</v>
      </c>
      <c r="Q5" s="39"/>
    </row>
    <row r="6" spans="1:18" x14ac:dyDescent="0.25">
      <c r="A6" s="37"/>
      <c r="B6" s="23" t="s">
        <v>3</v>
      </c>
      <c r="C6" s="26">
        <f>SUM('2015:2026'!C6)</f>
        <v>0</v>
      </c>
      <c r="D6" s="24">
        <f>SUM('2015:2026'!D6)</f>
        <v>0</v>
      </c>
      <c r="E6" s="24">
        <f>SUM('2015:2026'!E6)</f>
        <v>0</v>
      </c>
      <c r="F6" s="24">
        <f>SUM('2015:2026'!F6)</f>
        <v>0</v>
      </c>
      <c r="G6" s="24">
        <f>SUM('2015:2026'!G6)</f>
        <v>0</v>
      </c>
      <c r="H6" s="24">
        <f>SUM('2015:2026'!H6)</f>
        <v>0</v>
      </c>
      <c r="I6" s="24">
        <f>SUM('2015:2026'!I6)</f>
        <v>0</v>
      </c>
      <c r="J6" s="24">
        <f>SUM('2015:2026'!J6)</f>
        <v>0</v>
      </c>
      <c r="K6" s="24">
        <f>SUM('2015:2026'!K6)</f>
        <v>0</v>
      </c>
      <c r="L6" s="24">
        <f>SUM('2015:2026'!L6)</f>
        <v>0</v>
      </c>
      <c r="M6" s="24">
        <f>SUM('2015:2026'!M6)</f>
        <v>0</v>
      </c>
      <c r="N6" s="24">
        <f>SUM('2015:2026'!N6)</f>
        <v>0</v>
      </c>
      <c r="O6" s="25">
        <f t="shared" si="0"/>
        <v>0</v>
      </c>
      <c r="P6" s="30" t="s">
        <v>23</v>
      </c>
      <c r="Q6" s="39"/>
    </row>
    <row r="7" spans="1:18" x14ac:dyDescent="0.25">
      <c r="A7" s="36" t="s">
        <v>24</v>
      </c>
      <c r="B7" s="11" t="s">
        <v>2</v>
      </c>
      <c r="C7" s="21">
        <f>SUM('2015:2026'!C7)</f>
        <v>651</v>
      </c>
      <c r="D7" s="21">
        <f>SUM('2015:2026'!D7)</f>
        <v>525</v>
      </c>
      <c r="E7" s="21">
        <f>SUM('2015:2026'!E7)</f>
        <v>711</v>
      </c>
      <c r="F7" s="21">
        <f>SUM('2015:2026'!F7)</f>
        <v>823</v>
      </c>
      <c r="G7" s="21">
        <f>SUM('2015:2026'!G7)</f>
        <v>537</v>
      </c>
      <c r="H7" s="21">
        <f>SUM('2015:2026'!H7)</f>
        <v>499</v>
      </c>
      <c r="I7" s="21">
        <f>SUM('2015:2026'!I7)</f>
        <v>426</v>
      </c>
      <c r="J7" s="21">
        <f>SUM('2015:2026'!J7)</f>
        <v>387</v>
      </c>
      <c r="K7" s="21">
        <f>SUM('2015:2026'!K7)</f>
        <v>537</v>
      </c>
      <c r="L7" s="21">
        <f>SUM('2015:2026'!L7)</f>
        <v>622</v>
      </c>
      <c r="M7" s="21">
        <f>SUM('2015:2026'!M7)</f>
        <v>506</v>
      </c>
      <c r="N7" s="21">
        <f>SUM('2015:2026'!N7)</f>
        <v>468</v>
      </c>
      <c r="O7" s="3">
        <f t="shared" si="0"/>
        <v>6692</v>
      </c>
      <c r="P7" s="12"/>
      <c r="Q7" s="38">
        <f>SUM('2019'!Q7:Q9,'2020'!Q7:Q9,'2021'!Q7:Q9,'2022'!Q7:Q9,'2023'!Q7:Q9,'2024'!Q7:Q9,'2025'!Q7:Q9,'2026'!Q7:Q9)</f>
        <v>78</v>
      </c>
    </row>
    <row r="8" spans="1:18" x14ac:dyDescent="0.25">
      <c r="A8" s="36"/>
      <c r="B8" s="19" t="s">
        <v>1</v>
      </c>
      <c r="C8" s="27">
        <f>SUM('2015:2026'!C8)</f>
        <v>745</v>
      </c>
      <c r="D8" s="17">
        <f>SUM('2015:2026'!D8)</f>
        <v>903</v>
      </c>
      <c r="E8" s="17">
        <f>SUM('2015:2026'!E8)</f>
        <v>1114</v>
      </c>
      <c r="F8" s="17">
        <f>SUM('2015:2026'!F8)</f>
        <v>942</v>
      </c>
      <c r="G8" s="17">
        <f>SUM('2015:2026'!G8)</f>
        <v>907</v>
      </c>
      <c r="H8" s="17">
        <f>SUM('2015:2026'!H8)</f>
        <v>619</v>
      </c>
      <c r="I8" s="17">
        <f>SUM('2015:2026'!I8)</f>
        <v>718</v>
      </c>
      <c r="J8" s="17">
        <f>SUM('2015:2026'!J8)</f>
        <v>505</v>
      </c>
      <c r="K8" s="17">
        <f>SUM('2015:2026'!K8)</f>
        <v>853</v>
      </c>
      <c r="L8" s="17">
        <f>SUM('2015:2026'!L8)</f>
        <v>1164</v>
      </c>
      <c r="M8" s="17">
        <f>SUM('2015:2026'!M8)</f>
        <v>1090</v>
      </c>
      <c r="N8" s="17">
        <f>SUM('2015:2026'!N8)</f>
        <v>918</v>
      </c>
      <c r="O8" s="3">
        <f t="shared" si="0"/>
        <v>10478</v>
      </c>
      <c r="P8" s="12"/>
      <c r="Q8" s="39"/>
    </row>
    <row r="9" spans="1:18" x14ac:dyDescent="0.25">
      <c r="A9" s="36"/>
      <c r="B9" s="18" t="s">
        <v>3</v>
      </c>
      <c r="C9" s="26">
        <f>SUM('2015:2026'!C9)</f>
        <v>0</v>
      </c>
      <c r="D9" s="24">
        <f>SUM('2015:2026'!D9)</f>
        <v>0</v>
      </c>
      <c r="E9" s="24">
        <f>SUM('2015:2026'!E9)</f>
        <v>0</v>
      </c>
      <c r="F9" s="24">
        <f>SUM('2015:2026'!F9)</f>
        <v>0</v>
      </c>
      <c r="G9" s="24">
        <f>SUM('2015:2026'!G9)</f>
        <v>0</v>
      </c>
      <c r="H9" s="24">
        <f>SUM('2015:2026'!H9)</f>
        <v>0</v>
      </c>
      <c r="I9" s="24">
        <f>SUM('2015:2026'!I9)</f>
        <v>0</v>
      </c>
      <c r="J9" s="24">
        <f>SUM('2015:2026'!J9)</f>
        <v>0</v>
      </c>
      <c r="K9" s="24">
        <f>SUM('2015:2026'!K9)</f>
        <v>0</v>
      </c>
      <c r="L9" s="24">
        <f>SUM('2015:2026'!L9)</f>
        <v>0</v>
      </c>
      <c r="M9" s="24">
        <f>SUM('2015:2026'!M9)</f>
        <v>0</v>
      </c>
      <c r="N9" s="24">
        <f>SUM('2015:2026'!N9)</f>
        <v>0</v>
      </c>
      <c r="O9" s="3">
        <f t="shared" si="0"/>
        <v>0</v>
      </c>
      <c r="P9" s="12"/>
      <c r="Q9" s="39"/>
    </row>
    <row r="10" spans="1:18" x14ac:dyDescent="0.25">
      <c r="A10" s="35" t="s">
        <v>27</v>
      </c>
      <c r="B10" s="20" t="s">
        <v>2</v>
      </c>
      <c r="C10" s="21">
        <f>SUM('2015:2026'!C10)</f>
        <v>467</v>
      </c>
      <c r="D10" s="21">
        <f>SUM('2015:2026'!D10)</f>
        <v>426</v>
      </c>
      <c r="E10" s="21">
        <f>SUM('2015:2026'!E10)</f>
        <v>588</v>
      </c>
      <c r="F10" s="21">
        <f>SUM('2015:2026'!F10)</f>
        <v>453</v>
      </c>
      <c r="G10" s="21">
        <f>SUM('2015:2026'!G10)</f>
        <v>371</v>
      </c>
      <c r="H10" s="21">
        <f>SUM('2015:2026'!H10)</f>
        <v>385</v>
      </c>
      <c r="I10" s="21">
        <f>SUM('2015:2026'!I10)</f>
        <v>493</v>
      </c>
      <c r="J10" s="21">
        <f>SUM('2015:2026'!J10)</f>
        <v>514</v>
      </c>
      <c r="K10" s="21">
        <f>SUM('2015:2026'!K10)</f>
        <v>561</v>
      </c>
      <c r="L10" s="21">
        <f>SUM('2015:2026'!L10)</f>
        <v>668</v>
      </c>
      <c r="M10" s="21">
        <f>SUM('2015:2026'!M10)</f>
        <v>823</v>
      </c>
      <c r="N10" s="21">
        <f>SUM('2015:2026'!N10)</f>
        <v>417</v>
      </c>
      <c r="O10" s="22">
        <f t="shared" si="0"/>
        <v>6166</v>
      </c>
      <c r="P10" s="12"/>
      <c r="Q10" s="38">
        <f>SUM('2019'!Q10:Q12,'2020'!Q10:Q12,'2021'!Q10:Q12,'2022'!Q10:Q12,'2023'!Q10:Q12,'2024'!Q10:Q12,'2025'!Q10:Q12,'2026'!Q10:Q12)</f>
        <v>84</v>
      </c>
    </row>
    <row r="11" spans="1:18" x14ac:dyDescent="0.25">
      <c r="A11" s="36" t="s">
        <v>27</v>
      </c>
      <c r="B11" s="19" t="s">
        <v>1</v>
      </c>
      <c r="C11" s="27">
        <f>SUM('2015:2026'!C11)</f>
        <v>1314</v>
      </c>
      <c r="D11" s="17">
        <f>SUM('2015:2026'!D11)</f>
        <v>1211</v>
      </c>
      <c r="E11" s="17">
        <f>SUM('2015:2026'!E11)</f>
        <v>1557</v>
      </c>
      <c r="F11" s="17">
        <f>SUM('2015:2026'!F11)</f>
        <v>1573</v>
      </c>
      <c r="G11" s="17">
        <f>SUM('2015:2026'!G11)</f>
        <v>1402</v>
      </c>
      <c r="H11" s="17">
        <f>SUM('2015:2026'!H11)</f>
        <v>962</v>
      </c>
      <c r="I11" s="17">
        <f>SUM('2015:2026'!I11)</f>
        <v>1073</v>
      </c>
      <c r="J11" s="17">
        <f>SUM('2015:2026'!J11)</f>
        <v>863</v>
      </c>
      <c r="K11" s="17">
        <f>SUM('2015:2026'!K11)</f>
        <v>1329</v>
      </c>
      <c r="L11" s="17">
        <f>SUM('2015:2026'!L11)</f>
        <v>1682</v>
      </c>
      <c r="M11" s="17">
        <f>SUM('2015:2026'!M11)</f>
        <v>1918</v>
      </c>
      <c r="N11" s="17">
        <f>SUM('2015:2026'!N11)</f>
        <v>1302</v>
      </c>
      <c r="O11" s="3">
        <f t="shared" si="0"/>
        <v>16186</v>
      </c>
      <c r="P11" s="12"/>
      <c r="Q11" s="39"/>
    </row>
    <row r="12" spans="1:18" x14ac:dyDescent="0.25">
      <c r="A12" s="37" t="s">
        <v>27</v>
      </c>
      <c r="B12" s="23" t="s">
        <v>3</v>
      </c>
      <c r="C12" s="26">
        <f>SUM('2015:2026'!C12)</f>
        <v>0</v>
      </c>
      <c r="D12" s="24">
        <f>SUM('2015:2026'!D12)</f>
        <v>0</v>
      </c>
      <c r="E12" s="24">
        <f>SUM('2015:2026'!E12)</f>
        <v>0</v>
      </c>
      <c r="F12" s="24">
        <f>SUM('2015:2026'!F12)</f>
        <v>0</v>
      </c>
      <c r="G12" s="24">
        <f>SUM('2015:2026'!G12)</f>
        <v>0</v>
      </c>
      <c r="H12" s="24">
        <f>SUM('2015:2026'!H12)</f>
        <v>0</v>
      </c>
      <c r="I12" s="24">
        <f>SUM('2015:2026'!I12)</f>
        <v>0</v>
      </c>
      <c r="J12" s="24">
        <f>SUM('2015:2026'!J12)</f>
        <v>0</v>
      </c>
      <c r="K12" s="24">
        <f>SUM('2015:2026'!K12)</f>
        <v>0</v>
      </c>
      <c r="L12" s="24">
        <f>SUM('2015:2026'!L12)</f>
        <v>0</v>
      </c>
      <c r="M12" s="24">
        <f>SUM('2015:2026'!M12)</f>
        <v>0</v>
      </c>
      <c r="N12" s="24">
        <f>SUM('2015:2026'!N12)</f>
        <v>0</v>
      </c>
      <c r="O12" s="25">
        <f t="shared" si="0"/>
        <v>0</v>
      </c>
      <c r="P12" s="12"/>
      <c r="Q12" s="39"/>
    </row>
    <row r="13" spans="1:18" x14ac:dyDescent="0.25">
      <c r="A13" s="35" t="s">
        <v>28</v>
      </c>
      <c r="B13" s="20" t="s">
        <v>2</v>
      </c>
      <c r="C13" s="21">
        <f>SUM('2015:2026'!C13)</f>
        <v>317</v>
      </c>
      <c r="D13" s="21">
        <f>SUM('2015:2026'!D13)</f>
        <v>432</v>
      </c>
      <c r="E13" s="21">
        <f>SUM('2015:2026'!E13)</f>
        <v>493</v>
      </c>
      <c r="F13" s="21">
        <f>SUM('2015:2026'!F13)</f>
        <v>480</v>
      </c>
      <c r="G13" s="21">
        <f>SUM('2015:2026'!G13)</f>
        <v>451</v>
      </c>
      <c r="H13" s="21">
        <f>SUM('2015:2026'!H13)</f>
        <v>436</v>
      </c>
      <c r="I13" s="21">
        <f>SUM('2015:2026'!I13)</f>
        <v>352</v>
      </c>
      <c r="J13" s="21">
        <f>SUM('2015:2026'!J13)</f>
        <v>411</v>
      </c>
      <c r="K13" s="21">
        <f>SUM('2015:2026'!K13)</f>
        <v>481</v>
      </c>
      <c r="L13" s="21">
        <f>SUM('2015:2026'!L13)</f>
        <v>413</v>
      </c>
      <c r="M13" s="21">
        <f>SUM('2015:2026'!M13)</f>
        <v>406</v>
      </c>
      <c r="N13" s="21">
        <f>SUM('2015:2026'!N13)</f>
        <v>315</v>
      </c>
      <c r="O13" s="22">
        <f t="shared" si="0"/>
        <v>4987</v>
      </c>
      <c r="P13" s="12"/>
      <c r="Q13" s="38">
        <f>SUM('2019'!Q13:Q15,'2020'!Q13:Q15,'2021'!Q13:Q15,'2022'!Q13:Q15,'2023'!Q13:Q15,'2024'!Q13:Q15,'2025'!Q13:Q15,'2026'!Q13:Q15)</f>
        <v>72</v>
      </c>
    </row>
    <row r="14" spans="1:18" x14ac:dyDescent="0.25">
      <c r="A14" s="36" t="s">
        <v>28</v>
      </c>
      <c r="B14" s="19" t="s">
        <v>1</v>
      </c>
      <c r="C14" s="27">
        <f>SUM('2015:2026'!C14)</f>
        <v>1301</v>
      </c>
      <c r="D14" s="17">
        <f>SUM('2015:2026'!D14)</f>
        <v>1399</v>
      </c>
      <c r="E14" s="17">
        <f>SUM('2015:2026'!E14)</f>
        <v>1687</v>
      </c>
      <c r="F14" s="17">
        <f>SUM('2015:2026'!F14)</f>
        <v>1419</v>
      </c>
      <c r="G14" s="17">
        <f>SUM('2015:2026'!G14)</f>
        <v>1279</v>
      </c>
      <c r="H14" s="17">
        <f>SUM('2015:2026'!H14)</f>
        <v>827</v>
      </c>
      <c r="I14" s="17">
        <f>SUM('2015:2026'!I14)</f>
        <v>777</v>
      </c>
      <c r="J14" s="17">
        <f>SUM('2015:2026'!J14)</f>
        <v>561</v>
      </c>
      <c r="K14" s="17">
        <f>SUM('2015:2026'!K14)</f>
        <v>1096</v>
      </c>
      <c r="L14" s="17">
        <f>SUM('2015:2026'!L14)</f>
        <v>1416</v>
      </c>
      <c r="M14" s="17">
        <f>SUM('2015:2026'!M14)</f>
        <v>1469</v>
      </c>
      <c r="N14" s="17">
        <f>SUM('2015:2026'!N14)</f>
        <v>1154</v>
      </c>
      <c r="O14" s="3">
        <f t="shared" si="0"/>
        <v>14385</v>
      </c>
      <c r="P14" s="12"/>
      <c r="Q14" s="39"/>
    </row>
    <row r="15" spans="1:18" x14ac:dyDescent="0.25">
      <c r="A15" s="37" t="s">
        <v>28</v>
      </c>
      <c r="B15" s="23" t="s">
        <v>3</v>
      </c>
      <c r="C15" s="26">
        <f>SUM('2015:2026'!C15)</f>
        <v>53</v>
      </c>
      <c r="D15" s="24">
        <f>SUM('2015:2026'!D15)</f>
        <v>70</v>
      </c>
      <c r="E15" s="24">
        <f>SUM('2015:2026'!E15)</f>
        <v>42</v>
      </c>
      <c r="F15" s="24">
        <f>SUM('2015:2026'!F15)</f>
        <v>30</v>
      </c>
      <c r="G15" s="24">
        <f>SUM('2015:2026'!G15)</f>
        <v>70</v>
      </c>
      <c r="H15" s="24">
        <f>SUM('2015:2026'!H15)</f>
        <v>61</v>
      </c>
      <c r="I15" s="24">
        <f>SUM('2015:2026'!I15)</f>
        <v>112</v>
      </c>
      <c r="J15" s="24">
        <f>SUM('2015:2026'!J15)</f>
        <v>60</v>
      </c>
      <c r="K15" s="24">
        <f>SUM('2015:2026'!K15)</f>
        <v>78</v>
      </c>
      <c r="L15" s="24">
        <f>SUM('2015:2026'!L15)</f>
        <v>84</v>
      </c>
      <c r="M15" s="24">
        <f>SUM('2015:2026'!M15)</f>
        <v>61</v>
      </c>
      <c r="N15" s="24">
        <f>SUM('2015:2026'!N15)</f>
        <v>110</v>
      </c>
      <c r="O15" s="25">
        <f t="shared" si="0"/>
        <v>831</v>
      </c>
      <c r="P15" s="12"/>
      <c r="Q15" s="39"/>
    </row>
    <row r="16" spans="1:18" x14ac:dyDescent="0.25">
      <c r="A16" s="35" t="s">
        <v>29</v>
      </c>
      <c r="B16" s="20" t="s">
        <v>2</v>
      </c>
      <c r="C16" s="21">
        <f>SUM('2015:2026'!C16)</f>
        <v>634</v>
      </c>
      <c r="D16" s="21">
        <f>SUM('2015:2026'!D16)</f>
        <v>596</v>
      </c>
      <c r="E16" s="21">
        <f>SUM('2015:2026'!E16)</f>
        <v>698</v>
      </c>
      <c r="F16" s="21">
        <f>SUM('2015:2026'!F16)</f>
        <v>680</v>
      </c>
      <c r="G16" s="21">
        <f>SUM('2015:2026'!G16)</f>
        <v>620</v>
      </c>
      <c r="H16" s="21">
        <f>SUM('2015:2026'!H16)</f>
        <v>636</v>
      </c>
      <c r="I16" s="21">
        <f>SUM('2015:2026'!I16)</f>
        <v>387</v>
      </c>
      <c r="J16" s="21">
        <f>SUM('2015:2026'!J16)</f>
        <v>459</v>
      </c>
      <c r="K16" s="21">
        <f>SUM('2015:2026'!K16)</f>
        <v>659</v>
      </c>
      <c r="L16" s="21">
        <f>SUM('2015:2026'!L16)</f>
        <v>730</v>
      </c>
      <c r="M16" s="21">
        <f>SUM('2015:2026'!M16)</f>
        <v>693</v>
      </c>
      <c r="N16" s="21">
        <f>SUM('2015:2026'!N16)</f>
        <v>449</v>
      </c>
      <c r="O16" s="22">
        <f t="shared" si="0"/>
        <v>7241</v>
      </c>
      <c r="P16" s="12"/>
      <c r="Q16" s="38">
        <f>SUM('2019'!Q16:Q18,'2020'!Q16:Q18,'2021'!Q16:Q18,'2022'!Q16:Q18,'2023'!Q16:Q18,'2024'!Q16:Q18,'2025'!Q16:Q18,'2026'!Q16:Q18)</f>
        <v>702</v>
      </c>
    </row>
    <row r="17" spans="1:17" x14ac:dyDescent="0.25">
      <c r="A17" s="36" t="s">
        <v>29</v>
      </c>
      <c r="B17" s="19" t="s">
        <v>1</v>
      </c>
      <c r="C17" s="27">
        <f>SUM('2015:2026'!C17)</f>
        <v>1281</v>
      </c>
      <c r="D17" s="17">
        <f>SUM('2015:2026'!D17)</f>
        <v>1281</v>
      </c>
      <c r="E17" s="17">
        <f>SUM('2015:2026'!E17)</f>
        <v>1262</v>
      </c>
      <c r="F17" s="17">
        <f>SUM('2015:2026'!F17)</f>
        <v>1545</v>
      </c>
      <c r="G17" s="17">
        <f>SUM('2015:2026'!G17)</f>
        <v>1289</v>
      </c>
      <c r="H17" s="17">
        <f>SUM('2015:2026'!H17)</f>
        <v>946</v>
      </c>
      <c r="I17" s="17">
        <f>SUM('2015:2026'!I17)</f>
        <v>910</v>
      </c>
      <c r="J17" s="17">
        <f>SUM('2015:2026'!J17)</f>
        <v>786</v>
      </c>
      <c r="K17" s="17">
        <f>SUM('2015:2026'!K17)</f>
        <v>917</v>
      </c>
      <c r="L17" s="17">
        <f>SUM('2015:2026'!L17)</f>
        <v>1069</v>
      </c>
      <c r="M17" s="17">
        <f>SUM('2015:2026'!M17)</f>
        <v>1091</v>
      </c>
      <c r="N17" s="17">
        <f>SUM('2015:2026'!N17)</f>
        <v>1005</v>
      </c>
      <c r="O17" s="3">
        <f t="shared" si="0"/>
        <v>13382</v>
      </c>
      <c r="P17" s="12"/>
      <c r="Q17" s="39"/>
    </row>
    <row r="18" spans="1:17" x14ac:dyDescent="0.25">
      <c r="A18" s="37" t="s">
        <v>29</v>
      </c>
      <c r="B18" s="23" t="s">
        <v>3</v>
      </c>
      <c r="C18" s="26">
        <f>SUM('2015:2026'!C18)</f>
        <v>0</v>
      </c>
      <c r="D18" s="24">
        <f>SUM('2015:2026'!D18)</f>
        <v>0</v>
      </c>
      <c r="E18" s="24">
        <f>SUM('2015:2026'!E18)</f>
        <v>0</v>
      </c>
      <c r="F18" s="24">
        <f>SUM('2015:2026'!F18)</f>
        <v>0</v>
      </c>
      <c r="G18" s="24">
        <f>SUM('2015:2026'!G18)</f>
        <v>0</v>
      </c>
      <c r="H18" s="24">
        <f>SUM('2015:2026'!H18)</f>
        <v>0</v>
      </c>
      <c r="I18" s="24">
        <f>SUM('2015:2026'!I18)</f>
        <v>0</v>
      </c>
      <c r="J18" s="24">
        <f>SUM('2015:2026'!J18)</f>
        <v>0</v>
      </c>
      <c r="K18" s="24">
        <f>SUM('2015:2026'!K18)</f>
        <v>0</v>
      </c>
      <c r="L18" s="24">
        <f>SUM('2015:2026'!L18)</f>
        <v>0</v>
      </c>
      <c r="M18" s="24">
        <f>SUM('2015:2026'!M18)</f>
        <v>0</v>
      </c>
      <c r="N18" s="24">
        <f>SUM('2015:2026'!N18)</f>
        <v>0</v>
      </c>
      <c r="O18" s="25">
        <f t="shared" si="0"/>
        <v>0</v>
      </c>
      <c r="P18" s="12"/>
      <c r="Q18" s="39"/>
    </row>
    <row r="19" spans="1:17" x14ac:dyDescent="0.25">
      <c r="A19" s="36" t="s">
        <v>30</v>
      </c>
      <c r="B19" s="18" t="s">
        <v>2</v>
      </c>
      <c r="C19" s="21">
        <f>SUM('2015:2026'!C19)</f>
        <v>180</v>
      </c>
      <c r="D19" s="21">
        <f>SUM('2015:2026'!D19)</f>
        <v>197</v>
      </c>
      <c r="E19" s="21">
        <f>SUM('2015:2026'!E19)</f>
        <v>227</v>
      </c>
      <c r="F19" s="21">
        <f>SUM('2015:2026'!F19)</f>
        <v>220</v>
      </c>
      <c r="G19" s="21">
        <f>SUM('2015:2026'!G19)</f>
        <v>239</v>
      </c>
      <c r="H19" s="21">
        <f>SUM('2015:2026'!H19)</f>
        <v>164</v>
      </c>
      <c r="I19" s="21">
        <f>SUM('2015:2026'!I19)</f>
        <v>173</v>
      </c>
      <c r="J19" s="21">
        <f>SUM('2015:2026'!J19)</f>
        <v>193</v>
      </c>
      <c r="K19" s="21">
        <f>SUM('2015:2026'!K19)</f>
        <v>253</v>
      </c>
      <c r="L19" s="21">
        <f>SUM('2015:2026'!L19)</f>
        <v>252</v>
      </c>
      <c r="M19" s="21">
        <f>SUM('2015:2026'!M19)</f>
        <v>216</v>
      </c>
      <c r="N19" s="21">
        <f>SUM('2015:2026'!N19)</f>
        <v>143</v>
      </c>
      <c r="O19" s="3">
        <f t="shared" si="0"/>
        <v>2457</v>
      </c>
      <c r="P19" s="12"/>
      <c r="Q19" s="38">
        <f>SUM('2019'!Q19:Q21,'2020'!Q19:Q21,'2021'!Q19:Q21,'2022'!Q19:Q21,'2023'!Q19:Q21,'2024'!Q19:Q21,'2025'!Q19:Q21,'2026'!Q19:Q21)</f>
        <v>85</v>
      </c>
    </row>
    <row r="20" spans="1:17" x14ac:dyDescent="0.25">
      <c r="A20" s="36" t="s">
        <v>30</v>
      </c>
      <c r="B20" s="19" t="s">
        <v>1</v>
      </c>
      <c r="C20" s="27">
        <f>SUM('2015:2026'!C20)</f>
        <v>751</v>
      </c>
      <c r="D20" s="17">
        <f>SUM('2015:2026'!D20)</f>
        <v>770</v>
      </c>
      <c r="E20" s="17">
        <f>SUM('2015:2026'!E20)</f>
        <v>1120</v>
      </c>
      <c r="F20" s="17">
        <f>SUM('2015:2026'!F20)</f>
        <v>949</v>
      </c>
      <c r="G20" s="17">
        <f>SUM('2015:2026'!G20)</f>
        <v>1021</v>
      </c>
      <c r="H20" s="17">
        <f>SUM('2015:2026'!H20)</f>
        <v>665</v>
      </c>
      <c r="I20" s="17">
        <f>SUM('2015:2026'!I20)</f>
        <v>833</v>
      </c>
      <c r="J20" s="17">
        <f>SUM('2015:2026'!J20)</f>
        <v>438</v>
      </c>
      <c r="K20" s="17">
        <f>SUM('2015:2026'!K20)</f>
        <v>723</v>
      </c>
      <c r="L20" s="17">
        <f>SUM('2015:2026'!L20)</f>
        <v>836</v>
      </c>
      <c r="M20" s="17">
        <f>SUM('2015:2026'!M20)</f>
        <v>1024</v>
      </c>
      <c r="N20" s="17">
        <f>SUM('2015:2026'!N20)</f>
        <v>837</v>
      </c>
      <c r="O20" s="3">
        <f t="shared" si="0"/>
        <v>9967</v>
      </c>
      <c r="P20" s="12"/>
      <c r="Q20" s="39"/>
    </row>
    <row r="21" spans="1:17" x14ac:dyDescent="0.25">
      <c r="A21" s="36" t="s">
        <v>30</v>
      </c>
      <c r="B21" s="18" t="s">
        <v>3</v>
      </c>
      <c r="C21" s="26">
        <f>SUM('2015:2026'!C21)</f>
        <v>0</v>
      </c>
      <c r="D21" s="24">
        <f>SUM('2015:2026'!D21)</f>
        <v>0</v>
      </c>
      <c r="E21" s="24">
        <f>SUM('2015:2026'!E21)</f>
        <v>0</v>
      </c>
      <c r="F21" s="24">
        <f>SUM('2015:2026'!F21)</f>
        <v>0</v>
      </c>
      <c r="G21" s="24">
        <f>SUM('2015:2026'!G21)</f>
        <v>0</v>
      </c>
      <c r="H21" s="24">
        <f>SUM('2015:2026'!H21)</f>
        <v>0</v>
      </c>
      <c r="I21" s="24">
        <f>SUM('2015:2026'!I21)</f>
        <v>0</v>
      </c>
      <c r="J21" s="24">
        <f>SUM('2015:2026'!J21)</f>
        <v>0</v>
      </c>
      <c r="K21" s="24">
        <f>SUM('2015:2026'!K21)</f>
        <v>0</v>
      </c>
      <c r="L21" s="24">
        <f>SUM('2015:2026'!L21)</f>
        <v>0</v>
      </c>
      <c r="M21" s="24">
        <f>SUM('2015:2026'!M21)</f>
        <v>0</v>
      </c>
      <c r="N21" s="24">
        <f>SUM('2015:2026'!N21)</f>
        <v>0</v>
      </c>
      <c r="O21" s="3">
        <f t="shared" si="0"/>
        <v>0</v>
      </c>
      <c r="P21" s="12"/>
      <c r="Q21" s="39"/>
    </row>
    <row r="22" spans="1:17" x14ac:dyDescent="0.25">
      <c r="A22" s="35" t="s">
        <v>31</v>
      </c>
      <c r="B22" s="20" t="s">
        <v>2</v>
      </c>
      <c r="C22" s="21">
        <f>SUM('2015:2026'!C22)</f>
        <v>252</v>
      </c>
      <c r="D22" s="21">
        <f>SUM('2015:2026'!D22)</f>
        <v>237</v>
      </c>
      <c r="E22" s="21">
        <f>SUM('2015:2026'!E22)</f>
        <v>472</v>
      </c>
      <c r="F22" s="21">
        <f>SUM('2015:2026'!F22)</f>
        <v>350</v>
      </c>
      <c r="G22" s="21">
        <f>SUM('2015:2026'!G22)</f>
        <v>234</v>
      </c>
      <c r="H22" s="21">
        <f>SUM('2015:2026'!H22)</f>
        <v>282</v>
      </c>
      <c r="I22" s="21">
        <f>SUM('2015:2026'!I22)</f>
        <v>166</v>
      </c>
      <c r="J22" s="21">
        <f>SUM('2015:2026'!J22)</f>
        <v>159</v>
      </c>
      <c r="K22" s="21">
        <f>SUM('2015:2026'!K22)</f>
        <v>195</v>
      </c>
      <c r="L22" s="21">
        <f>SUM('2015:2026'!L22)</f>
        <v>259</v>
      </c>
      <c r="M22" s="21">
        <f>SUM('2015:2026'!M22)</f>
        <v>267</v>
      </c>
      <c r="N22" s="21">
        <f>SUM('2015:2026'!N22)</f>
        <v>189</v>
      </c>
      <c r="O22" s="22">
        <f t="shared" si="0"/>
        <v>3062</v>
      </c>
      <c r="P22" s="12"/>
      <c r="Q22" s="38">
        <f>SUM('2019'!Q22:Q24,'2020'!Q22:Q24,'2021'!Q22:Q24,'2022'!Q22:Q24,'2023'!Q22:Q24,'2024'!Q22:Q24,'2025'!Q22:Q24,'2026'!Q22:Q24)</f>
        <v>33</v>
      </c>
    </row>
    <row r="23" spans="1:17" x14ac:dyDescent="0.25">
      <c r="A23" s="36" t="s">
        <v>31</v>
      </c>
      <c r="B23" s="19" t="s">
        <v>1</v>
      </c>
      <c r="C23" s="27">
        <f>SUM('2015:2026'!C23)</f>
        <v>729</v>
      </c>
      <c r="D23" s="17">
        <f>SUM('2015:2026'!D23)</f>
        <v>536</v>
      </c>
      <c r="E23" s="17">
        <f>SUM('2015:2026'!E23)</f>
        <v>661</v>
      </c>
      <c r="F23" s="17">
        <f>SUM('2015:2026'!F23)</f>
        <v>605</v>
      </c>
      <c r="G23" s="17">
        <f>SUM('2015:2026'!G23)</f>
        <v>583</v>
      </c>
      <c r="H23" s="17">
        <f>SUM('2015:2026'!H23)</f>
        <v>433</v>
      </c>
      <c r="I23" s="17">
        <f>SUM('2015:2026'!I23)</f>
        <v>386</v>
      </c>
      <c r="J23" s="17">
        <f>SUM('2015:2026'!J23)</f>
        <v>294</v>
      </c>
      <c r="K23" s="17">
        <f>SUM('2015:2026'!K23)</f>
        <v>473</v>
      </c>
      <c r="L23" s="17">
        <f>SUM('2015:2026'!L23)</f>
        <v>553</v>
      </c>
      <c r="M23" s="17">
        <f>SUM('2015:2026'!M23)</f>
        <v>634</v>
      </c>
      <c r="N23" s="17">
        <f>SUM('2015:2026'!N23)</f>
        <v>588</v>
      </c>
      <c r="O23" s="3">
        <f t="shared" si="0"/>
        <v>6475</v>
      </c>
      <c r="P23" s="12"/>
      <c r="Q23" s="39"/>
    </row>
    <row r="24" spans="1:17" x14ac:dyDescent="0.25">
      <c r="A24" s="37" t="s">
        <v>31</v>
      </c>
      <c r="B24" s="23" t="s">
        <v>3</v>
      </c>
      <c r="C24" s="26">
        <f>SUM('2015:2026'!C24)</f>
        <v>161</v>
      </c>
      <c r="D24" s="24">
        <f>SUM('2015:2026'!D24)</f>
        <v>134</v>
      </c>
      <c r="E24" s="24">
        <f>SUM('2015:2026'!E24)</f>
        <v>116</v>
      </c>
      <c r="F24" s="24">
        <f>SUM('2015:2026'!F24)</f>
        <v>118</v>
      </c>
      <c r="G24" s="24">
        <f>SUM('2015:2026'!G24)</f>
        <v>225</v>
      </c>
      <c r="H24" s="24">
        <f>SUM('2015:2026'!H24)</f>
        <v>133</v>
      </c>
      <c r="I24" s="24">
        <f>SUM('2015:2026'!I24)</f>
        <v>157</v>
      </c>
      <c r="J24" s="24">
        <f>SUM('2015:2026'!J24)</f>
        <v>146</v>
      </c>
      <c r="K24" s="24">
        <f>SUM('2015:2026'!K24)</f>
        <v>56</v>
      </c>
      <c r="L24" s="24">
        <f>SUM('2015:2026'!L24)</f>
        <v>64</v>
      </c>
      <c r="M24" s="24">
        <f>SUM('2015:2026'!M24)</f>
        <v>31</v>
      </c>
      <c r="N24" s="24">
        <f>SUM('2015:2026'!N24)</f>
        <v>47</v>
      </c>
      <c r="O24" s="25">
        <f t="shared" si="0"/>
        <v>1388</v>
      </c>
      <c r="P24" s="12"/>
      <c r="Q24" s="39"/>
    </row>
    <row r="25" spans="1:17" x14ac:dyDescent="0.25">
      <c r="A25" s="36" t="s">
        <v>33</v>
      </c>
      <c r="B25" s="11" t="s">
        <v>2</v>
      </c>
      <c r="C25" s="21">
        <f>SUM('2015:2026'!C25)</f>
        <v>1025</v>
      </c>
      <c r="D25" s="21">
        <f>SUM('2015:2026'!D25)</f>
        <v>1048</v>
      </c>
      <c r="E25" s="21">
        <f>SUM('2015:2026'!E25)</f>
        <v>1181</v>
      </c>
      <c r="F25" s="21">
        <f>SUM('2015:2026'!F25)</f>
        <v>1243</v>
      </c>
      <c r="G25" s="21">
        <f>SUM('2015:2026'!G25)</f>
        <v>1677</v>
      </c>
      <c r="H25" s="21">
        <f>SUM('2015:2026'!H25)</f>
        <v>1090</v>
      </c>
      <c r="I25" s="21">
        <f>SUM('2015:2026'!I25)</f>
        <v>730</v>
      </c>
      <c r="J25" s="21">
        <f>SUM('2015:2026'!J25)</f>
        <v>703</v>
      </c>
      <c r="K25" s="21">
        <f>SUM('2015:2026'!K25)</f>
        <v>921</v>
      </c>
      <c r="L25" s="21">
        <f>SUM('2015:2026'!L25)</f>
        <v>1088</v>
      </c>
      <c r="M25" s="21">
        <f>SUM('2015:2026'!M25)</f>
        <v>1244</v>
      </c>
      <c r="N25" s="21">
        <f>SUM('2015:2026'!N25)</f>
        <v>1117</v>
      </c>
      <c r="O25" s="3">
        <f t="shared" si="0"/>
        <v>13067</v>
      </c>
      <c r="P25" s="12"/>
      <c r="Q25" s="38">
        <f>SUM('2019'!Q25:Q27,'2020'!Q25:Q27,'2021'!Q25:Q27,'2022'!Q25:Q27,'2023'!Q25:Q27,'2024'!Q25:Q27,'2025'!Q25:Q27,'2026'!Q25:Q27)</f>
        <v>94</v>
      </c>
    </row>
    <row r="26" spans="1:17" x14ac:dyDescent="0.25">
      <c r="A26" s="36" t="s">
        <v>33</v>
      </c>
      <c r="B26" s="19" t="s">
        <v>1</v>
      </c>
      <c r="C26" s="27">
        <f>SUM('2015:2026'!C26)</f>
        <v>2234</v>
      </c>
      <c r="D26" s="17">
        <f>SUM('2015:2026'!D26)</f>
        <v>2214</v>
      </c>
      <c r="E26" s="17">
        <f>SUM('2015:2026'!E26)</f>
        <v>3104</v>
      </c>
      <c r="F26" s="17">
        <f>SUM('2015:2026'!F26)</f>
        <v>3126</v>
      </c>
      <c r="G26" s="17">
        <f>SUM('2015:2026'!G26)</f>
        <v>2825</v>
      </c>
      <c r="H26" s="17">
        <f>SUM('2015:2026'!H26)</f>
        <v>1901</v>
      </c>
      <c r="I26" s="17">
        <f>SUM('2015:2026'!I26)</f>
        <v>1644</v>
      </c>
      <c r="J26" s="17">
        <f>SUM('2015:2026'!J26)</f>
        <v>1170</v>
      </c>
      <c r="K26" s="17">
        <f>SUM('2015:2026'!K26)</f>
        <v>2058</v>
      </c>
      <c r="L26" s="17">
        <f>SUM('2015:2026'!L26)</f>
        <v>3421</v>
      </c>
      <c r="M26" s="17">
        <f>SUM('2015:2026'!M26)</f>
        <v>4121</v>
      </c>
      <c r="N26" s="17">
        <f>SUM('2015:2026'!N26)</f>
        <v>3043</v>
      </c>
      <c r="O26" s="3">
        <f t="shared" si="0"/>
        <v>30861</v>
      </c>
      <c r="P26" s="12"/>
      <c r="Q26" s="39"/>
    </row>
    <row r="27" spans="1:17" x14ac:dyDescent="0.25">
      <c r="A27" s="36" t="s">
        <v>33</v>
      </c>
      <c r="B27" s="18" t="s">
        <v>3</v>
      </c>
      <c r="C27" s="26">
        <f>SUM('2015:2026'!C27)</f>
        <v>612</v>
      </c>
      <c r="D27" s="24">
        <f>SUM('2015:2026'!D27)</f>
        <v>588</v>
      </c>
      <c r="E27" s="24">
        <f>SUM('2015:2026'!E27)</f>
        <v>599</v>
      </c>
      <c r="F27" s="24">
        <f>SUM('2015:2026'!F27)</f>
        <v>565</v>
      </c>
      <c r="G27" s="24">
        <f>SUM('2015:2026'!G27)</f>
        <v>704</v>
      </c>
      <c r="H27" s="24">
        <f>SUM('2015:2026'!H27)</f>
        <v>523</v>
      </c>
      <c r="I27" s="24">
        <f>SUM('2015:2026'!I27)</f>
        <v>457</v>
      </c>
      <c r="J27" s="24">
        <f>SUM('2015:2026'!J27)</f>
        <v>446</v>
      </c>
      <c r="K27" s="24">
        <f>SUM('2015:2026'!K27)</f>
        <v>516</v>
      </c>
      <c r="L27" s="24">
        <f>SUM('2015:2026'!L27)</f>
        <v>412</v>
      </c>
      <c r="M27" s="24">
        <f>SUM('2015:2026'!M27)</f>
        <v>540</v>
      </c>
      <c r="N27" s="24">
        <f>SUM('2015:2026'!N27)</f>
        <v>539</v>
      </c>
      <c r="O27" s="3">
        <f t="shared" si="0"/>
        <v>6501</v>
      </c>
      <c r="P27" s="12"/>
      <c r="Q27" s="39"/>
    </row>
    <row r="28" spans="1:17" x14ac:dyDescent="0.25">
      <c r="A28" s="35" t="s">
        <v>34</v>
      </c>
      <c r="B28" s="20" t="s">
        <v>2</v>
      </c>
      <c r="C28" s="21">
        <f>SUM('2015:2026'!C28)</f>
        <v>559</v>
      </c>
      <c r="D28" s="21">
        <f>SUM('2015:2026'!D28)</f>
        <v>752</v>
      </c>
      <c r="E28" s="21">
        <f>SUM('2015:2026'!E28)</f>
        <v>922</v>
      </c>
      <c r="F28" s="21">
        <f>SUM('2015:2026'!F28)</f>
        <v>792</v>
      </c>
      <c r="G28" s="21">
        <f>SUM('2015:2026'!G28)</f>
        <v>681</v>
      </c>
      <c r="H28" s="21">
        <f>SUM('2015:2026'!H28)</f>
        <v>563</v>
      </c>
      <c r="I28" s="21">
        <f>SUM('2015:2026'!I28)</f>
        <v>497</v>
      </c>
      <c r="J28" s="21">
        <f>SUM('2015:2026'!J28)</f>
        <v>451</v>
      </c>
      <c r="K28" s="21">
        <f>SUM('2015:2026'!K28)</f>
        <v>539</v>
      </c>
      <c r="L28" s="21">
        <f>SUM('2015:2026'!L28)</f>
        <v>553</v>
      </c>
      <c r="M28" s="21">
        <f>SUM('2015:2026'!M28)</f>
        <v>561</v>
      </c>
      <c r="N28" s="21">
        <f>SUM('2015:2026'!N28)</f>
        <v>459</v>
      </c>
      <c r="O28" s="22">
        <f t="shared" si="0"/>
        <v>7329</v>
      </c>
      <c r="P28" s="12"/>
      <c r="Q28" s="38">
        <f>SUM('2019'!Q28:Q30,'2020'!Q28:Q30,'2021'!Q28:Q30,'2022'!Q28:Q30,'2023'!Q28:Q30,'2024'!Q28:Q30,'2025'!Q28:Q30,'2026'!Q28:Q30)</f>
        <v>83</v>
      </c>
    </row>
    <row r="29" spans="1:17" x14ac:dyDescent="0.25">
      <c r="A29" s="36" t="s">
        <v>34</v>
      </c>
      <c r="B29" s="19" t="s">
        <v>1</v>
      </c>
      <c r="C29" s="27">
        <f>SUM('2015:2026'!C29)</f>
        <v>1738</v>
      </c>
      <c r="D29" s="17">
        <f>SUM('2015:2026'!D29)</f>
        <v>2185</v>
      </c>
      <c r="E29" s="17">
        <f>SUM('2015:2026'!E29)</f>
        <v>3943</v>
      </c>
      <c r="F29" s="17">
        <f>SUM('2015:2026'!F29)</f>
        <v>3283</v>
      </c>
      <c r="G29" s="17">
        <f>SUM('2015:2026'!G29)</f>
        <v>2809</v>
      </c>
      <c r="H29" s="17">
        <f>SUM('2015:2026'!H29)</f>
        <v>1450</v>
      </c>
      <c r="I29" s="17">
        <f>SUM('2015:2026'!I29)</f>
        <v>965</v>
      </c>
      <c r="J29" s="17">
        <f>SUM('2015:2026'!J29)</f>
        <v>1033</v>
      </c>
      <c r="K29" s="17">
        <f>SUM('2015:2026'!K29)</f>
        <v>1471</v>
      </c>
      <c r="L29" s="17">
        <f>SUM('2015:2026'!L29)</f>
        <v>2225</v>
      </c>
      <c r="M29" s="17">
        <f>SUM('2015:2026'!M29)</f>
        <v>2393</v>
      </c>
      <c r="N29" s="17">
        <f>SUM('2015:2026'!N29)</f>
        <v>1889</v>
      </c>
      <c r="O29" s="3">
        <f t="shared" si="0"/>
        <v>25384</v>
      </c>
      <c r="P29" s="12"/>
      <c r="Q29" s="39"/>
    </row>
    <row r="30" spans="1:17" x14ac:dyDescent="0.25">
      <c r="A30" s="37" t="s">
        <v>34</v>
      </c>
      <c r="B30" s="23" t="s">
        <v>3</v>
      </c>
      <c r="C30" s="26">
        <f>SUM('2015:2026'!C30)</f>
        <v>594</v>
      </c>
      <c r="D30" s="24">
        <f>SUM('2015:2026'!D30)</f>
        <v>591</v>
      </c>
      <c r="E30" s="24">
        <f>SUM('2015:2026'!E30)</f>
        <v>1860</v>
      </c>
      <c r="F30" s="24">
        <f>SUM('2015:2026'!F30)</f>
        <v>1245</v>
      </c>
      <c r="G30" s="24">
        <f>SUM('2015:2026'!G30)</f>
        <v>1491</v>
      </c>
      <c r="H30" s="24">
        <f>SUM('2015:2026'!H30)</f>
        <v>875</v>
      </c>
      <c r="I30" s="24">
        <f>SUM('2015:2026'!I30)</f>
        <v>759</v>
      </c>
      <c r="J30" s="24">
        <f>SUM('2015:2026'!J30)</f>
        <v>921</v>
      </c>
      <c r="K30" s="24">
        <f>SUM('2015:2026'!K30)</f>
        <v>575</v>
      </c>
      <c r="L30" s="24">
        <f>SUM('2015:2026'!L30)</f>
        <v>576</v>
      </c>
      <c r="M30" s="24">
        <f>SUM('2015:2026'!M30)</f>
        <v>508</v>
      </c>
      <c r="N30" s="24">
        <f>SUM('2015:2026'!N30)</f>
        <v>602</v>
      </c>
      <c r="O30" s="25">
        <f t="shared" ref="O30:O78" si="1">SUM(C30:N30)</f>
        <v>10597</v>
      </c>
      <c r="P30" s="12"/>
      <c r="Q30" s="39"/>
    </row>
    <row r="31" spans="1:17" x14ac:dyDescent="0.25">
      <c r="A31" s="36" t="s">
        <v>35</v>
      </c>
      <c r="B31" s="11" t="s">
        <v>2</v>
      </c>
      <c r="C31" s="21">
        <f>SUM('2015:2026'!C31)</f>
        <v>490</v>
      </c>
      <c r="D31" s="21">
        <f>SUM('2015:2026'!D31)</f>
        <v>443</v>
      </c>
      <c r="E31" s="21">
        <f>SUM('2015:2026'!E31)</f>
        <v>704</v>
      </c>
      <c r="F31" s="21">
        <f>SUM('2015:2026'!F31)</f>
        <v>503</v>
      </c>
      <c r="G31" s="21">
        <f>SUM('2015:2026'!G31)</f>
        <v>436</v>
      </c>
      <c r="H31" s="21">
        <f>SUM('2015:2026'!H31)</f>
        <v>345</v>
      </c>
      <c r="I31" s="21">
        <f>SUM('2015:2026'!I31)</f>
        <v>294</v>
      </c>
      <c r="J31" s="21">
        <f>SUM('2015:2026'!J31)</f>
        <v>345</v>
      </c>
      <c r="K31" s="21">
        <f>SUM('2015:2026'!K31)</f>
        <v>272</v>
      </c>
      <c r="L31" s="21">
        <f>SUM('2015:2026'!L31)</f>
        <v>406</v>
      </c>
      <c r="M31" s="21">
        <f>SUM('2015:2026'!M31)</f>
        <v>376</v>
      </c>
      <c r="N31" s="21">
        <f>SUM('2015:2026'!N31)</f>
        <v>347</v>
      </c>
      <c r="O31" s="3">
        <f t="shared" si="1"/>
        <v>4961</v>
      </c>
      <c r="P31" s="12"/>
      <c r="Q31" s="38">
        <f>SUM('2019'!Q31:Q33,'2020'!Q31:Q33,'2021'!Q31:Q33,'2022'!Q31:Q33,'2023'!Q31:Q33,'2024'!Q31:Q33,'2025'!Q31:Q33,'2026'!Q31:Q33)</f>
        <v>241</v>
      </c>
    </row>
    <row r="32" spans="1:17" x14ac:dyDescent="0.25">
      <c r="A32" s="36" t="s">
        <v>35</v>
      </c>
      <c r="B32" s="19" t="s">
        <v>1</v>
      </c>
      <c r="C32" s="27">
        <f>SUM('2015:2026'!C32)</f>
        <v>647</v>
      </c>
      <c r="D32" s="17">
        <f>SUM('2015:2026'!D32)</f>
        <v>787</v>
      </c>
      <c r="E32" s="17">
        <f>SUM('2015:2026'!E32)</f>
        <v>1111</v>
      </c>
      <c r="F32" s="17">
        <f>SUM('2015:2026'!F32)</f>
        <v>1049</v>
      </c>
      <c r="G32" s="17">
        <f>SUM('2015:2026'!G32)</f>
        <v>921</v>
      </c>
      <c r="H32" s="17">
        <f>SUM('2015:2026'!H32)</f>
        <v>567</v>
      </c>
      <c r="I32" s="17">
        <f>SUM('2015:2026'!I32)</f>
        <v>643</v>
      </c>
      <c r="J32" s="17">
        <f>SUM('2015:2026'!J32)</f>
        <v>559</v>
      </c>
      <c r="K32" s="17">
        <f>SUM('2015:2026'!K32)</f>
        <v>601</v>
      </c>
      <c r="L32" s="17">
        <f>SUM('2015:2026'!L32)</f>
        <v>845</v>
      </c>
      <c r="M32" s="17">
        <f>SUM('2015:2026'!M32)</f>
        <v>939</v>
      </c>
      <c r="N32" s="17">
        <f>SUM('2015:2026'!N32)</f>
        <v>758</v>
      </c>
      <c r="O32" s="3">
        <f t="shared" si="1"/>
        <v>9427</v>
      </c>
      <c r="P32" s="12"/>
      <c r="Q32" s="39"/>
    </row>
    <row r="33" spans="1:17" x14ac:dyDescent="0.25">
      <c r="A33" s="36" t="s">
        <v>35</v>
      </c>
      <c r="B33" s="18" t="s">
        <v>3</v>
      </c>
      <c r="C33" s="26">
        <f>SUM('2015:2026'!C33)</f>
        <v>672</v>
      </c>
      <c r="D33" s="24">
        <f>SUM('2015:2026'!D33)</f>
        <v>617</v>
      </c>
      <c r="E33" s="24">
        <f>SUM('2015:2026'!E33)</f>
        <v>713</v>
      </c>
      <c r="F33" s="24">
        <f>SUM('2015:2026'!F33)</f>
        <v>610</v>
      </c>
      <c r="G33" s="24">
        <f>SUM('2015:2026'!G33)</f>
        <v>622</v>
      </c>
      <c r="H33" s="24">
        <f>SUM('2015:2026'!H33)</f>
        <v>737</v>
      </c>
      <c r="I33" s="24">
        <f>SUM('2015:2026'!I33)</f>
        <v>647</v>
      </c>
      <c r="J33" s="24">
        <f>SUM('2015:2026'!J33)</f>
        <v>763</v>
      </c>
      <c r="K33" s="24">
        <f>SUM('2015:2026'!K33)</f>
        <v>663</v>
      </c>
      <c r="L33" s="24">
        <f>SUM('2015:2026'!L33)</f>
        <v>468</v>
      </c>
      <c r="M33" s="24">
        <f>SUM('2015:2026'!M33)</f>
        <v>492</v>
      </c>
      <c r="N33" s="24">
        <f>SUM('2015:2026'!N33)</f>
        <v>579</v>
      </c>
      <c r="O33" s="3">
        <f t="shared" si="1"/>
        <v>7583</v>
      </c>
      <c r="P33" s="12"/>
      <c r="Q33" s="39"/>
    </row>
    <row r="34" spans="1:17" x14ac:dyDescent="0.25">
      <c r="A34" s="35" t="s">
        <v>36</v>
      </c>
      <c r="B34" s="20" t="s">
        <v>2</v>
      </c>
      <c r="C34" s="21">
        <f>SUM('2015:2026'!C34)</f>
        <v>228</v>
      </c>
      <c r="D34" s="21">
        <f>SUM('2015:2026'!D34)</f>
        <v>235</v>
      </c>
      <c r="E34" s="21">
        <f>SUM('2015:2026'!E34)</f>
        <v>359</v>
      </c>
      <c r="F34" s="21">
        <f>SUM('2015:2026'!F34)</f>
        <v>359</v>
      </c>
      <c r="G34" s="21">
        <f>SUM('2015:2026'!G34)</f>
        <v>299</v>
      </c>
      <c r="H34" s="21">
        <f>SUM('2015:2026'!H34)</f>
        <v>222</v>
      </c>
      <c r="I34" s="21">
        <f>SUM('2015:2026'!I34)</f>
        <v>157</v>
      </c>
      <c r="J34" s="21">
        <f>SUM('2015:2026'!J34)</f>
        <v>147</v>
      </c>
      <c r="K34" s="21">
        <f>SUM('2015:2026'!K34)</f>
        <v>181</v>
      </c>
      <c r="L34" s="21">
        <f>SUM('2015:2026'!L34)</f>
        <v>206</v>
      </c>
      <c r="M34" s="21">
        <f>SUM('2015:2026'!M34)</f>
        <v>196</v>
      </c>
      <c r="N34" s="21">
        <f>SUM('2015:2026'!N34)</f>
        <v>225</v>
      </c>
      <c r="O34" s="22">
        <f t="shared" si="1"/>
        <v>2814</v>
      </c>
      <c r="P34" s="12"/>
      <c r="Q34" s="38">
        <f>SUM('2019'!Q34:Q36,'2020'!Q34:Q36,'2021'!Q34:Q36,'2022'!Q34:Q36,'2023'!Q34:Q36,'2024'!Q34:Q36,'2025'!Q34:Q36,'2026'!Q34:Q36)</f>
        <v>144</v>
      </c>
    </row>
    <row r="35" spans="1:17" x14ac:dyDescent="0.25">
      <c r="A35" s="36" t="s">
        <v>36</v>
      </c>
      <c r="B35" s="19" t="s">
        <v>1</v>
      </c>
      <c r="C35" s="27">
        <f>SUM('2015:2026'!C35)</f>
        <v>919</v>
      </c>
      <c r="D35" s="17">
        <f>SUM('2015:2026'!D35)</f>
        <v>990</v>
      </c>
      <c r="E35" s="17">
        <f>SUM('2015:2026'!E35)</f>
        <v>1445</v>
      </c>
      <c r="F35" s="17">
        <f>SUM('2015:2026'!F35)</f>
        <v>1662</v>
      </c>
      <c r="G35" s="17">
        <f>SUM('2015:2026'!G35)</f>
        <v>1267</v>
      </c>
      <c r="H35" s="17">
        <f>SUM('2015:2026'!H35)</f>
        <v>1071</v>
      </c>
      <c r="I35" s="17">
        <f>SUM('2015:2026'!I35)</f>
        <v>773</v>
      </c>
      <c r="J35" s="17">
        <f>SUM('2015:2026'!J35)</f>
        <v>475</v>
      </c>
      <c r="K35" s="17">
        <f>SUM('2015:2026'!K35)</f>
        <v>849</v>
      </c>
      <c r="L35" s="17">
        <f>SUM('2015:2026'!L35)</f>
        <v>1118</v>
      </c>
      <c r="M35" s="17">
        <f>SUM('2015:2026'!M35)</f>
        <v>1357</v>
      </c>
      <c r="N35" s="17">
        <f>SUM('2015:2026'!N35)</f>
        <v>1142</v>
      </c>
      <c r="O35" s="3">
        <f t="shared" si="1"/>
        <v>13068</v>
      </c>
      <c r="P35" s="12"/>
      <c r="Q35" s="39"/>
    </row>
    <row r="36" spans="1:17" x14ac:dyDescent="0.25">
      <c r="A36" s="37" t="s">
        <v>36</v>
      </c>
      <c r="B36" s="23" t="s">
        <v>3</v>
      </c>
      <c r="C36" s="26">
        <f>SUM('2015:2026'!C36)</f>
        <v>224</v>
      </c>
      <c r="D36" s="24">
        <f>SUM('2015:2026'!D36)</f>
        <v>169</v>
      </c>
      <c r="E36" s="24">
        <f>SUM('2015:2026'!E36)</f>
        <v>261</v>
      </c>
      <c r="F36" s="24">
        <f>SUM('2015:2026'!F36)</f>
        <v>315</v>
      </c>
      <c r="G36" s="24">
        <f>SUM('2015:2026'!G36)</f>
        <v>479</v>
      </c>
      <c r="H36" s="24">
        <f>SUM('2015:2026'!H36)</f>
        <v>289</v>
      </c>
      <c r="I36" s="24">
        <f>SUM('2015:2026'!I36)</f>
        <v>212</v>
      </c>
      <c r="J36" s="24">
        <f>SUM('2015:2026'!J36)</f>
        <v>178</v>
      </c>
      <c r="K36" s="24">
        <f>SUM('2015:2026'!K36)</f>
        <v>152</v>
      </c>
      <c r="L36" s="24">
        <f>SUM('2015:2026'!L36)</f>
        <v>100</v>
      </c>
      <c r="M36" s="24">
        <f>SUM('2015:2026'!M36)</f>
        <v>130</v>
      </c>
      <c r="N36" s="24">
        <f>SUM('2015:2026'!N36)</f>
        <v>177</v>
      </c>
      <c r="O36" s="25">
        <f t="shared" si="1"/>
        <v>2686</v>
      </c>
      <c r="P36" s="12"/>
      <c r="Q36" s="39"/>
    </row>
    <row r="37" spans="1:17" x14ac:dyDescent="0.25">
      <c r="A37" s="36" t="s">
        <v>37</v>
      </c>
      <c r="B37" s="11" t="s">
        <v>2</v>
      </c>
      <c r="C37" s="21">
        <f>SUM('2015:2026'!C37)</f>
        <v>931</v>
      </c>
      <c r="D37" s="21">
        <f>SUM('2015:2026'!D37)</f>
        <v>1289</v>
      </c>
      <c r="E37" s="21">
        <f>SUM('2015:2026'!E37)</f>
        <v>1538</v>
      </c>
      <c r="F37" s="21">
        <f>SUM('2015:2026'!F37)</f>
        <v>1203</v>
      </c>
      <c r="G37" s="21">
        <f>SUM('2015:2026'!G37)</f>
        <v>1186</v>
      </c>
      <c r="H37" s="21">
        <f>SUM('2015:2026'!H37)</f>
        <v>1001</v>
      </c>
      <c r="I37" s="21">
        <f>SUM('2015:2026'!I37)</f>
        <v>783</v>
      </c>
      <c r="J37" s="21">
        <f>SUM('2015:2026'!J37)</f>
        <v>837</v>
      </c>
      <c r="K37" s="21">
        <f>SUM('2015:2026'!K37)</f>
        <v>1550</v>
      </c>
      <c r="L37" s="21">
        <f>SUM('2015:2026'!L37)</f>
        <v>1872</v>
      </c>
      <c r="M37" s="21">
        <f>SUM('2015:2026'!M37)</f>
        <v>1360</v>
      </c>
      <c r="N37" s="21">
        <f>SUM('2015:2026'!N37)</f>
        <v>1049</v>
      </c>
      <c r="O37" s="3">
        <f t="shared" si="1"/>
        <v>14599</v>
      </c>
      <c r="P37" s="12"/>
      <c r="Q37" s="38">
        <f>SUM('2019'!Q37:Q39,'2020'!Q37:Q39,'2021'!Q37:Q39,'2022'!Q37:Q39,'2023'!Q37:Q39,'2024'!Q37:Q39,'2025'!Q37:Q39,'2026'!Q37:Q39)</f>
        <v>141</v>
      </c>
    </row>
    <row r="38" spans="1:17" x14ac:dyDescent="0.25">
      <c r="A38" s="36" t="s">
        <v>37</v>
      </c>
      <c r="B38" s="19" t="s">
        <v>1</v>
      </c>
      <c r="C38" s="27">
        <f>SUM('2015:2026'!C38)</f>
        <v>799</v>
      </c>
      <c r="D38" s="17">
        <f>SUM('2015:2026'!D38)</f>
        <v>1349</v>
      </c>
      <c r="E38" s="17">
        <f>SUM('2015:2026'!E38)</f>
        <v>1494</v>
      </c>
      <c r="F38" s="17">
        <f>SUM('2015:2026'!F38)</f>
        <v>1432</v>
      </c>
      <c r="G38" s="17">
        <f>SUM('2015:2026'!G38)</f>
        <v>1195</v>
      </c>
      <c r="H38" s="17">
        <f>SUM('2015:2026'!H38)</f>
        <v>883</v>
      </c>
      <c r="I38" s="17">
        <f>SUM('2015:2026'!I38)</f>
        <v>755</v>
      </c>
      <c r="J38" s="17">
        <f>SUM('2015:2026'!J38)</f>
        <v>500</v>
      </c>
      <c r="K38" s="17">
        <f>SUM('2015:2026'!K38)</f>
        <v>937</v>
      </c>
      <c r="L38" s="17">
        <f>SUM('2015:2026'!L38)</f>
        <v>1367</v>
      </c>
      <c r="M38" s="17">
        <f>SUM('2015:2026'!M38)</f>
        <v>1411</v>
      </c>
      <c r="N38" s="17">
        <f>SUM('2015:2026'!N38)</f>
        <v>1044</v>
      </c>
      <c r="O38" s="3">
        <f t="shared" si="1"/>
        <v>13166</v>
      </c>
      <c r="P38" s="12"/>
      <c r="Q38" s="39"/>
    </row>
    <row r="39" spans="1:17" x14ac:dyDescent="0.25">
      <c r="A39" s="36" t="s">
        <v>37</v>
      </c>
      <c r="B39" s="18" t="s">
        <v>3</v>
      </c>
      <c r="C39" s="26">
        <f>SUM('2015:2026'!C39)</f>
        <v>675</v>
      </c>
      <c r="D39" s="24">
        <f>SUM('2015:2026'!D39)</f>
        <v>497</v>
      </c>
      <c r="E39" s="24">
        <f>SUM('2015:2026'!E39)</f>
        <v>748</v>
      </c>
      <c r="F39" s="24">
        <f>SUM('2015:2026'!F39)</f>
        <v>585</v>
      </c>
      <c r="G39" s="24">
        <f>SUM('2015:2026'!G39)</f>
        <v>963</v>
      </c>
      <c r="H39" s="24">
        <f>SUM('2015:2026'!H39)</f>
        <v>417</v>
      </c>
      <c r="I39" s="24">
        <f>SUM('2015:2026'!I39)</f>
        <v>465</v>
      </c>
      <c r="J39" s="24">
        <f>SUM('2015:2026'!J39)</f>
        <v>344</v>
      </c>
      <c r="K39" s="24">
        <f>SUM('2015:2026'!K39)</f>
        <v>459</v>
      </c>
      <c r="L39" s="24">
        <f>SUM('2015:2026'!L39)</f>
        <v>408</v>
      </c>
      <c r="M39" s="24">
        <f>SUM('2015:2026'!M39)</f>
        <v>418</v>
      </c>
      <c r="N39" s="24">
        <f>SUM('2015:2026'!N39)</f>
        <v>567</v>
      </c>
      <c r="O39" s="3">
        <f t="shared" si="1"/>
        <v>6546</v>
      </c>
      <c r="P39" s="12"/>
      <c r="Q39" s="39"/>
    </row>
    <row r="40" spans="1:17" x14ac:dyDescent="0.25">
      <c r="A40" s="35" t="s">
        <v>38</v>
      </c>
      <c r="B40" s="20" t="s">
        <v>2</v>
      </c>
      <c r="C40" s="21">
        <f>SUM('2015:2026'!C40)</f>
        <v>362</v>
      </c>
      <c r="D40" s="21">
        <f>SUM('2015:2026'!D40)</f>
        <v>383</v>
      </c>
      <c r="E40" s="21">
        <f>SUM('2015:2026'!E40)</f>
        <v>510</v>
      </c>
      <c r="F40" s="21">
        <f>SUM('2015:2026'!F40)</f>
        <v>354</v>
      </c>
      <c r="G40" s="21">
        <f>SUM('2015:2026'!G40)</f>
        <v>375</v>
      </c>
      <c r="H40" s="21">
        <f>SUM('2015:2026'!H40)</f>
        <v>340</v>
      </c>
      <c r="I40" s="21">
        <f>SUM('2015:2026'!I40)</f>
        <v>322</v>
      </c>
      <c r="J40" s="21">
        <f>SUM('2015:2026'!J40)</f>
        <v>268</v>
      </c>
      <c r="K40" s="21">
        <f>SUM('2015:2026'!K40)</f>
        <v>324</v>
      </c>
      <c r="L40" s="21">
        <f>SUM('2015:2026'!L40)</f>
        <v>398</v>
      </c>
      <c r="M40" s="21">
        <f>SUM('2015:2026'!M40)</f>
        <v>263</v>
      </c>
      <c r="N40" s="21">
        <f>SUM('2015:2026'!N40)</f>
        <v>281</v>
      </c>
      <c r="O40" s="22">
        <f t="shared" si="1"/>
        <v>4180</v>
      </c>
      <c r="P40" s="12"/>
      <c r="Q40" s="38">
        <f>SUM('2019'!Q40:Q42,'2020'!Q40:Q42,'2021'!Q40:Q42,'2022'!Q40:Q42,'2023'!Q40:Q42,'2024'!Q40:Q42,'2025'!Q40:Q42,'2026'!Q40:Q42)</f>
        <v>160</v>
      </c>
    </row>
    <row r="41" spans="1:17" x14ac:dyDescent="0.25">
      <c r="A41" s="36" t="s">
        <v>38</v>
      </c>
      <c r="B41" s="19" t="s">
        <v>1</v>
      </c>
      <c r="C41" s="27">
        <f>SUM('2015:2026'!C41)</f>
        <v>389</v>
      </c>
      <c r="D41" s="17">
        <f>SUM('2015:2026'!D41)</f>
        <v>555</v>
      </c>
      <c r="E41" s="17">
        <f>SUM('2015:2026'!E41)</f>
        <v>965</v>
      </c>
      <c r="F41" s="17">
        <f>SUM('2015:2026'!F41)</f>
        <v>752</v>
      </c>
      <c r="G41" s="17">
        <f>SUM('2015:2026'!G41)</f>
        <v>747</v>
      </c>
      <c r="H41" s="17">
        <f>SUM('2015:2026'!H41)</f>
        <v>534</v>
      </c>
      <c r="I41" s="17">
        <f>SUM('2015:2026'!I41)</f>
        <v>534</v>
      </c>
      <c r="J41" s="17">
        <f>SUM('2015:2026'!J41)</f>
        <v>354</v>
      </c>
      <c r="K41" s="17">
        <f>SUM('2015:2026'!K41)</f>
        <v>581</v>
      </c>
      <c r="L41" s="17">
        <f>SUM('2015:2026'!L41)</f>
        <v>676</v>
      </c>
      <c r="M41" s="17">
        <f>SUM('2015:2026'!M41)</f>
        <v>588</v>
      </c>
      <c r="N41" s="17">
        <f>SUM('2015:2026'!N41)</f>
        <v>559</v>
      </c>
      <c r="O41" s="3">
        <f t="shared" si="1"/>
        <v>7234</v>
      </c>
      <c r="P41" s="12"/>
      <c r="Q41" s="39"/>
    </row>
    <row r="42" spans="1:17" x14ac:dyDescent="0.25">
      <c r="A42" s="37" t="s">
        <v>38</v>
      </c>
      <c r="B42" s="23" t="s">
        <v>3</v>
      </c>
      <c r="C42" s="26">
        <f>SUM('2015:2026'!C42)</f>
        <v>260</v>
      </c>
      <c r="D42" s="24">
        <f>SUM('2015:2026'!D42)</f>
        <v>352</v>
      </c>
      <c r="E42" s="24">
        <f>SUM('2015:2026'!E42)</f>
        <v>339</v>
      </c>
      <c r="F42" s="24">
        <f>SUM('2015:2026'!F42)</f>
        <v>616</v>
      </c>
      <c r="G42" s="24">
        <f>SUM('2015:2026'!G42)</f>
        <v>679</v>
      </c>
      <c r="H42" s="24">
        <f>SUM('2015:2026'!H42)</f>
        <v>414</v>
      </c>
      <c r="I42" s="24">
        <f>SUM('2015:2026'!I42)</f>
        <v>338</v>
      </c>
      <c r="J42" s="24">
        <f>SUM('2015:2026'!J42)</f>
        <v>293</v>
      </c>
      <c r="K42" s="24">
        <f>SUM('2015:2026'!K42)</f>
        <v>163</v>
      </c>
      <c r="L42" s="24">
        <f>SUM('2015:2026'!L42)</f>
        <v>130</v>
      </c>
      <c r="M42" s="24">
        <f>SUM('2015:2026'!M42)</f>
        <v>110</v>
      </c>
      <c r="N42" s="24">
        <f>SUM('2015:2026'!N42)</f>
        <v>248</v>
      </c>
      <c r="O42" s="25">
        <f t="shared" si="1"/>
        <v>3942</v>
      </c>
      <c r="P42" s="12"/>
      <c r="Q42" s="39"/>
    </row>
    <row r="43" spans="1:17" x14ac:dyDescent="0.25">
      <c r="A43" s="36" t="s">
        <v>39</v>
      </c>
      <c r="B43" s="11" t="s">
        <v>2</v>
      </c>
      <c r="C43" s="21">
        <f>SUM('2015:2026'!C43)</f>
        <v>218</v>
      </c>
      <c r="D43" s="21">
        <f>SUM('2015:2026'!D43)</f>
        <v>312</v>
      </c>
      <c r="E43" s="21">
        <f>SUM('2015:2026'!E43)</f>
        <v>361</v>
      </c>
      <c r="F43" s="21">
        <f>SUM('2015:2026'!F43)</f>
        <v>868</v>
      </c>
      <c r="G43" s="21">
        <f>SUM('2015:2026'!G43)</f>
        <v>210</v>
      </c>
      <c r="H43" s="21">
        <f>SUM('2015:2026'!H43)</f>
        <v>252</v>
      </c>
      <c r="I43" s="21">
        <f>SUM('2015:2026'!I43)</f>
        <v>231</v>
      </c>
      <c r="J43" s="21">
        <f>SUM('2015:2026'!J43)</f>
        <v>201</v>
      </c>
      <c r="K43" s="21">
        <f>SUM('2015:2026'!K43)</f>
        <v>214</v>
      </c>
      <c r="L43" s="21">
        <f>SUM('2015:2026'!L43)</f>
        <v>230</v>
      </c>
      <c r="M43" s="21">
        <f>SUM('2015:2026'!M43)</f>
        <v>233</v>
      </c>
      <c r="N43" s="21">
        <f>SUM('2015:2026'!N43)</f>
        <v>206</v>
      </c>
      <c r="O43" s="3">
        <f t="shared" si="1"/>
        <v>3536</v>
      </c>
      <c r="P43" s="12"/>
      <c r="Q43" s="38">
        <f>SUM('2019'!Q43:Q45,'2020'!Q43:Q45,'2021'!Q43:Q45,'2022'!Q43:Q45,'2023'!Q43:Q45,'2024'!Q43:Q45,'2025'!Q43:Q45,'2026'!Q43:Q45)</f>
        <v>70</v>
      </c>
    </row>
    <row r="44" spans="1:17" x14ac:dyDescent="0.25">
      <c r="A44" s="36" t="s">
        <v>39</v>
      </c>
      <c r="B44" s="19" t="s">
        <v>1</v>
      </c>
      <c r="C44" s="27">
        <f>SUM('2015:2026'!C44)</f>
        <v>281</v>
      </c>
      <c r="D44" s="17">
        <f>SUM('2015:2026'!D44)</f>
        <v>387</v>
      </c>
      <c r="E44" s="17">
        <f>SUM('2015:2026'!E44)</f>
        <v>457</v>
      </c>
      <c r="F44" s="17">
        <f>SUM('2015:2026'!F44)</f>
        <v>460</v>
      </c>
      <c r="G44" s="17">
        <f>SUM('2015:2026'!G44)</f>
        <v>674</v>
      </c>
      <c r="H44" s="17">
        <f>SUM('2015:2026'!H44)</f>
        <v>621</v>
      </c>
      <c r="I44" s="17">
        <f>SUM('2015:2026'!I44)</f>
        <v>481</v>
      </c>
      <c r="J44" s="17">
        <f>SUM('2015:2026'!J44)</f>
        <v>223</v>
      </c>
      <c r="K44" s="17">
        <f>SUM('2015:2026'!K44)</f>
        <v>320</v>
      </c>
      <c r="L44" s="17">
        <f>SUM('2015:2026'!L44)</f>
        <v>417</v>
      </c>
      <c r="M44" s="17">
        <f>SUM('2015:2026'!M44)</f>
        <v>351</v>
      </c>
      <c r="N44" s="17">
        <f>SUM('2015:2026'!N44)</f>
        <v>169</v>
      </c>
      <c r="O44" s="3">
        <f t="shared" si="1"/>
        <v>4841</v>
      </c>
      <c r="P44" s="12"/>
      <c r="Q44" s="39"/>
    </row>
    <row r="45" spans="1:17" x14ac:dyDescent="0.25">
      <c r="A45" s="36" t="s">
        <v>39</v>
      </c>
      <c r="B45" s="18" t="s">
        <v>3</v>
      </c>
      <c r="C45" s="26">
        <f>SUM('2015:2026'!C45)</f>
        <v>1026</v>
      </c>
      <c r="D45" s="24">
        <f>SUM('2015:2026'!D45)</f>
        <v>895</v>
      </c>
      <c r="E45" s="24">
        <f>SUM('2015:2026'!E45)</f>
        <v>1136</v>
      </c>
      <c r="F45" s="24">
        <f>SUM('2015:2026'!F45)</f>
        <v>728</v>
      </c>
      <c r="G45" s="24">
        <f>SUM('2015:2026'!G45)</f>
        <v>1564</v>
      </c>
      <c r="H45" s="24">
        <f>SUM('2015:2026'!H45)</f>
        <v>1379</v>
      </c>
      <c r="I45" s="24">
        <f>SUM('2015:2026'!I45)</f>
        <v>1136</v>
      </c>
      <c r="J45" s="24">
        <f>SUM('2015:2026'!J45)</f>
        <v>1273</v>
      </c>
      <c r="K45" s="24">
        <f>SUM('2015:2026'!K45)</f>
        <v>805</v>
      </c>
      <c r="L45" s="24">
        <f>SUM('2015:2026'!L45)</f>
        <v>742</v>
      </c>
      <c r="M45" s="24">
        <f>SUM('2015:2026'!M45)</f>
        <v>808</v>
      </c>
      <c r="N45" s="24">
        <f>SUM('2015:2026'!N45)</f>
        <v>970</v>
      </c>
      <c r="O45" s="3">
        <f t="shared" si="1"/>
        <v>12462</v>
      </c>
      <c r="P45" s="12"/>
      <c r="Q45" s="39"/>
    </row>
    <row r="46" spans="1:17" x14ac:dyDescent="0.25">
      <c r="A46" s="35" t="s">
        <v>40</v>
      </c>
      <c r="B46" s="20" t="s">
        <v>2</v>
      </c>
      <c r="C46" s="21">
        <f>SUM('2015:2026'!C46)</f>
        <v>1196</v>
      </c>
      <c r="D46" s="21">
        <f>SUM('2015:2026'!D46)</f>
        <v>1562</v>
      </c>
      <c r="E46" s="21">
        <f>SUM('2015:2026'!E46)</f>
        <v>1965</v>
      </c>
      <c r="F46" s="21">
        <f>SUM('2015:2026'!F46)</f>
        <v>1659</v>
      </c>
      <c r="G46" s="21">
        <f>SUM('2015:2026'!G46)</f>
        <v>1004</v>
      </c>
      <c r="H46" s="21">
        <f>SUM('2015:2026'!H46)</f>
        <v>1579</v>
      </c>
      <c r="I46" s="21">
        <f>SUM('2015:2026'!I46)</f>
        <v>1356</v>
      </c>
      <c r="J46" s="21">
        <f>SUM('2015:2026'!J46)</f>
        <v>1605</v>
      </c>
      <c r="K46" s="21">
        <f>SUM('2015:2026'!K46)</f>
        <v>1341</v>
      </c>
      <c r="L46" s="21">
        <f>SUM('2015:2026'!L46)</f>
        <v>1396</v>
      </c>
      <c r="M46" s="21">
        <f>SUM('2015:2026'!M46)</f>
        <v>1418</v>
      </c>
      <c r="N46" s="21">
        <f>SUM('2015:2026'!N46)</f>
        <v>980</v>
      </c>
      <c r="O46" s="22">
        <f t="shared" si="1"/>
        <v>17061</v>
      </c>
      <c r="P46" s="13"/>
      <c r="Q46" s="38">
        <f>SUM('2019'!Q46:Q48,'2020'!Q46:Q48,'2021'!Q46:Q48,'2022'!Q46:Q48,'2023'!Q46:Q48,'2024'!Q46:Q48,'2025'!Q46:Q48,'2026'!Q46:Q48)</f>
        <v>135</v>
      </c>
    </row>
    <row r="47" spans="1:17" x14ac:dyDescent="0.25">
      <c r="A47" s="36" t="s">
        <v>40</v>
      </c>
      <c r="B47" s="19" t="s">
        <v>1</v>
      </c>
      <c r="C47" s="27">
        <f>SUM('2015:2026'!C47)</f>
        <v>1485</v>
      </c>
      <c r="D47" s="17">
        <f>SUM('2015:2026'!D47)</f>
        <v>1637</v>
      </c>
      <c r="E47" s="17">
        <f>SUM('2015:2026'!E47)</f>
        <v>2105</v>
      </c>
      <c r="F47" s="17">
        <f>SUM('2015:2026'!F47)</f>
        <v>1781</v>
      </c>
      <c r="G47" s="17">
        <f>SUM('2015:2026'!G47)</f>
        <v>1451</v>
      </c>
      <c r="H47" s="17">
        <f>SUM('2015:2026'!H47)</f>
        <v>1349</v>
      </c>
      <c r="I47" s="17">
        <f>SUM('2015:2026'!I47)</f>
        <v>1274</v>
      </c>
      <c r="J47" s="17">
        <f>SUM('2015:2026'!J47)</f>
        <v>1155</v>
      </c>
      <c r="K47" s="17">
        <f>SUM('2015:2026'!K47)</f>
        <v>1782</v>
      </c>
      <c r="L47" s="17">
        <f>SUM('2015:2026'!L47)</f>
        <v>1851</v>
      </c>
      <c r="M47" s="17">
        <f>SUM('2015:2026'!M47)</f>
        <v>2087</v>
      </c>
      <c r="N47" s="17">
        <f>SUM('2015:2026'!N47)</f>
        <v>1804</v>
      </c>
      <c r="O47" s="3">
        <f>SUM(C47:N47)</f>
        <v>19761</v>
      </c>
      <c r="P47" s="12"/>
      <c r="Q47" s="39"/>
    </row>
    <row r="48" spans="1:17" x14ac:dyDescent="0.25">
      <c r="A48" s="37" t="s">
        <v>40</v>
      </c>
      <c r="B48" s="23" t="s">
        <v>3</v>
      </c>
      <c r="C48" s="26">
        <f>SUM('2015:2026'!C48)</f>
        <v>0</v>
      </c>
      <c r="D48" s="24">
        <f>SUM('2015:2026'!D48)</f>
        <v>0</v>
      </c>
      <c r="E48" s="24">
        <f>SUM('2015:2026'!E48)</f>
        <v>0</v>
      </c>
      <c r="F48" s="24">
        <f>SUM('2015:2026'!F48)</f>
        <v>0</v>
      </c>
      <c r="G48" s="24">
        <f>SUM('2015:2026'!G48)</f>
        <v>0</v>
      </c>
      <c r="H48" s="24">
        <f>SUM('2015:2026'!H48)</f>
        <v>0</v>
      </c>
      <c r="I48" s="24">
        <f>SUM('2015:2026'!I48)</f>
        <v>0</v>
      </c>
      <c r="J48" s="24">
        <f>SUM('2015:2026'!J48)</f>
        <v>0</v>
      </c>
      <c r="K48" s="24">
        <f>SUM('2015:2026'!K48)</f>
        <v>0</v>
      </c>
      <c r="L48" s="24">
        <f>SUM('2015:2026'!L48)</f>
        <v>0</v>
      </c>
      <c r="M48" s="24">
        <f>SUM('2015:2026'!M48)</f>
        <v>0</v>
      </c>
      <c r="N48" s="24">
        <f>SUM('2015:2026'!N48)</f>
        <v>0</v>
      </c>
      <c r="O48" s="25">
        <f t="shared" si="1"/>
        <v>0</v>
      </c>
      <c r="P48" s="12"/>
      <c r="Q48" s="39"/>
    </row>
    <row r="49" spans="1:17" x14ac:dyDescent="0.25">
      <c r="A49" s="36" t="s">
        <v>41</v>
      </c>
      <c r="B49" s="11" t="s">
        <v>2</v>
      </c>
      <c r="C49" s="21">
        <f>SUM('2015:2026'!C49)</f>
        <v>332</v>
      </c>
      <c r="D49" s="21">
        <f>SUM('2015:2026'!D49)</f>
        <v>398</v>
      </c>
      <c r="E49" s="21">
        <f>SUM('2015:2026'!E49)</f>
        <v>444</v>
      </c>
      <c r="F49" s="21">
        <f>SUM('2015:2026'!F49)</f>
        <v>317</v>
      </c>
      <c r="G49" s="21">
        <f>SUM('2015:2026'!G49)</f>
        <v>302</v>
      </c>
      <c r="H49" s="21">
        <f>SUM('2015:2026'!H49)</f>
        <v>351</v>
      </c>
      <c r="I49" s="21">
        <f>SUM('2015:2026'!I49)</f>
        <v>289</v>
      </c>
      <c r="J49" s="21">
        <f>SUM('2015:2026'!J49)</f>
        <v>280</v>
      </c>
      <c r="K49" s="21">
        <f>SUM('2015:2026'!K49)</f>
        <v>322</v>
      </c>
      <c r="L49" s="21">
        <f>SUM('2015:2026'!L49)</f>
        <v>420</v>
      </c>
      <c r="M49" s="21">
        <f>SUM('2015:2026'!M49)</f>
        <v>313</v>
      </c>
      <c r="N49" s="21">
        <f>SUM('2015:2026'!N49)</f>
        <v>376</v>
      </c>
      <c r="O49" s="3">
        <f t="shared" si="1"/>
        <v>4144</v>
      </c>
      <c r="P49" s="12"/>
      <c r="Q49" s="38">
        <f>SUM('2019'!Q49:Q51,'2020'!Q49:Q51,'2021'!Q49:Q51,'2022'!Q49:Q51,'2023'!Q49:Q51,'2024'!Q49:Q51,'2025'!Q49:Q51,'2026'!Q49:Q51)</f>
        <v>142</v>
      </c>
    </row>
    <row r="50" spans="1:17" x14ac:dyDescent="0.25">
      <c r="A50" s="36" t="s">
        <v>41</v>
      </c>
      <c r="B50" s="19" t="s">
        <v>1</v>
      </c>
      <c r="C50" s="27">
        <f>SUM('2015:2026'!C50)</f>
        <v>980</v>
      </c>
      <c r="D50" s="17">
        <f>SUM('2015:2026'!D50)</f>
        <v>992</v>
      </c>
      <c r="E50" s="17">
        <f>SUM('2015:2026'!E50)</f>
        <v>1446</v>
      </c>
      <c r="F50" s="17">
        <f>SUM('2015:2026'!F50)</f>
        <v>1362</v>
      </c>
      <c r="G50" s="17">
        <f>SUM('2015:2026'!G50)</f>
        <v>1622</v>
      </c>
      <c r="H50" s="17">
        <f>SUM('2015:2026'!H50)</f>
        <v>933</v>
      </c>
      <c r="I50" s="17">
        <f>SUM('2015:2026'!I50)</f>
        <v>809</v>
      </c>
      <c r="J50" s="17">
        <f>SUM('2015:2026'!J50)</f>
        <v>855</v>
      </c>
      <c r="K50" s="17">
        <f>SUM('2015:2026'!K50)</f>
        <v>981</v>
      </c>
      <c r="L50" s="17">
        <f>SUM('2015:2026'!L50)</f>
        <v>1308</v>
      </c>
      <c r="M50" s="17">
        <f>SUM('2015:2026'!M50)</f>
        <v>1498</v>
      </c>
      <c r="N50" s="17">
        <f>SUM('2015:2026'!N50)</f>
        <v>1248</v>
      </c>
      <c r="O50" s="3">
        <f t="shared" si="1"/>
        <v>14034</v>
      </c>
      <c r="P50" s="12"/>
      <c r="Q50" s="39"/>
    </row>
    <row r="51" spans="1:17" x14ac:dyDescent="0.25">
      <c r="A51" s="36" t="s">
        <v>41</v>
      </c>
      <c r="B51" s="18" t="s">
        <v>3</v>
      </c>
      <c r="C51" s="26">
        <f>SUM('2015:2026'!C51)</f>
        <v>302</v>
      </c>
      <c r="D51" s="24">
        <f>SUM('2015:2026'!D51)</f>
        <v>280</v>
      </c>
      <c r="E51" s="24">
        <f>SUM('2015:2026'!E51)</f>
        <v>470</v>
      </c>
      <c r="F51" s="24">
        <f>SUM('2015:2026'!F51)</f>
        <v>595</v>
      </c>
      <c r="G51" s="24">
        <f>SUM('2015:2026'!G51)</f>
        <v>592</v>
      </c>
      <c r="H51" s="24">
        <f>SUM('2015:2026'!H51)</f>
        <v>421</v>
      </c>
      <c r="I51" s="24">
        <f>SUM('2015:2026'!I51)</f>
        <v>347</v>
      </c>
      <c r="J51" s="24">
        <f>SUM('2015:2026'!J51)</f>
        <v>472</v>
      </c>
      <c r="K51" s="24">
        <f>SUM('2015:2026'!K51)</f>
        <v>232</v>
      </c>
      <c r="L51" s="24">
        <f>SUM('2015:2026'!L51)</f>
        <v>190</v>
      </c>
      <c r="M51" s="24">
        <f>SUM('2015:2026'!M51)</f>
        <v>273</v>
      </c>
      <c r="N51" s="24">
        <f>SUM('2015:2026'!N51)</f>
        <v>219</v>
      </c>
      <c r="O51" s="3">
        <f t="shared" si="1"/>
        <v>4393</v>
      </c>
      <c r="P51" s="12"/>
      <c r="Q51" s="39"/>
    </row>
    <row r="52" spans="1:17" x14ac:dyDescent="0.25">
      <c r="A52" s="35" t="s">
        <v>42</v>
      </c>
      <c r="B52" s="20" t="s">
        <v>2</v>
      </c>
      <c r="C52" s="21">
        <f>SUM('2015:2026'!C52)</f>
        <v>258</v>
      </c>
      <c r="D52" s="21">
        <f>SUM('2015:2026'!D52)</f>
        <v>303</v>
      </c>
      <c r="E52" s="21">
        <f>SUM('2015:2026'!E52)</f>
        <v>421</v>
      </c>
      <c r="F52" s="21">
        <f>SUM('2015:2026'!F52)</f>
        <v>388</v>
      </c>
      <c r="G52" s="21">
        <f>SUM('2015:2026'!G52)</f>
        <v>439</v>
      </c>
      <c r="H52" s="21">
        <f>SUM('2015:2026'!H52)</f>
        <v>367</v>
      </c>
      <c r="I52" s="21">
        <f>SUM('2015:2026'!I52)</f>
        <v>257</v>
      </c>
      <c r="J52" s="21">
        <f>SUM('2015:2026'!J52)</f>
        <v>221</v>
      </c>
      <c r="K52" s="21">
        <f>SUM('2015:2026'!K52)</f>
        <v>241</v>
      </c>
      <c r="L52" s="21">
        <f>SUM('2015:2026'!L52)</f>
        <v>574</v>
      </c>
      <c r="M52" s="21">
        <f>SUM('2015:2026'!M52)</f>
        <v>352</v>
      </c>
      <c r="N52" s="21">
        <f>SUM('2015:2026'!N52)</f>
        <v>264</v>
      </c>
      <c r="O52" s="22">
        <f t="shared" si="1"/>
        <v>4085</v>
      </c>
      <c r="P52" s="12"/>
      <c r="Q52" s="38">
        <f>SUM('2019'!Q52:Q54,'2020'!Q52:Q54,'2021'!Q52:Q54,'2022'!Q52:Q54,'2023'!Q52:Q54,'2024'!Q52:Q54,'2025'!Q52:Q54,'2026'!Q52:Q54)</f>
        <v>119</v>
      </c>
    </row>
    <row r="53" spans="1:17" x14ac:dyDescent="0.25">
      <c r="A53" s="36" t="s">
        <v>42</v>
      </c>
      <c r="B53" s="19" t="s">
        <v>1</v>
      </c>
      <c r="C53" s="27">
        <f>SUM('2015:2026'!C53)</f>
        <v>384</v>
      </c>
      <c r="D53" s="17">
        <f>SUM('2015:2026'!D53)</f>
        <v>540</v>
      </c>
      <c r="E53" s="17">
        <f>SUM('2015:2026'!E53)</f>
        <v>631</v>
      </c>
      <c r="F53" s="17">
        <f>SUM('2015:2026'!F53)</f>
        <v>526</v>
      </c>
      <c r="G53" s="17">
        <f>SUM('2015:2026'!G53)</f>
        <v>690</v>
      </c>
      <c r="H53" s="17">
        <f>SUM('2015:2026'!H53)</f>
        <v>547</v>
      </c>
      <c r="I53" s="17">
        <f>SUM('2015:2026'!I53)</f>
        <v>590</v>
      </c>
      <c r="J53" s="17">
        <f>SUM('2015:2026'!J53)</f>
        <v>293</v>
      </c>
      <c r="K53" s="17">
        <f>SUM('2015:2026'!K53)</f>
        <v>355</v>
      </c>
      <c r="L53" s="17">
        <f>SUM('2015:2026'!L53)</f>
        <v>570</v>
      </c>
      <c r="M53" s="17">
        <f>SUM('2015:2026'!M53)</f>
        <v>670</v>
      </c>
      <c r="N53" s="17">
        <f>SUM('2015:2026'!N53)</f>
        <v>512</v>
      </c>
      <c r="O53" s="3">
        <f t="shared" si="1"/>
        <v>6308</v>
      </c>
      <c r="P53" s="12"/>
      <c r="Q53" s="39"/>
    </row>
    <row r="54" spans="1:17" x14ac:dyDescent="0.25">
      <c r="A54" s="37" t="s">
        <v>42</v>
      </c>
      <c r="B54" s="23" t="s">
        <v>3</v>
      </c>
      <c r="C54" s="26">
        <f>SUM('2015:2026'!C54)</f>
        <v>1075</v>
      </c>
      <c r="D54" s="24">
        <f>SUM('2015:2026'!D54)</f>
        <v>873</v>
      </c>
      <c r="E54" s="24">
        <f>SUM('2015:2026'!E54)</f>
        <v>1591</v>
      </c>
      <c r="F54" s="24">
        <f>SUM('2015:2026'!F54)</f>
        <v>837</v>
      </c>
      <c r="G54" s="24">
        <f>SUM('2015:2026'!G54)</f>
        <v>1038</v>
      </c>
      <c r="H54" s="24">
        <f>SUM('2015:2026'!H54)</f>
        <v>817</v>
      </c>
      <c r="I54" s="24">
        <f>SUM('2015:2026'!I54)</f>
        <v>531</v>
      </c>
      <c r="J54" s="24">
        <f>SUM('2015:2026'!J54)</f>
        <v>424</v>
      </c>
      <c r="K54" s="24">
        <f>SUM('2015:2026'!K54)</f>
        <v>608</v>
      </c>
      <c r="L54" s="24">
        <f>SUM('2015:2026'!L54)</f>
        <v>541</v>
      </c>
      <c r="M54" s="24">
        <f>SUM('2015:2026'!M54)</f>
        <v>555</v>
      </c>
      <c r="N54" s="24">
        <f>SUM('2015:2026'!N54)</f>
        <v>562</v>
      </c>
      <c r="O54" s="25">
        <f t="shared" si="1"/>
        <v>9452</v>
      </c>
      <c r="P54" s="12"/>
      <c r="Q54" s="39"/>
    </row>
    <row r="55" spans="1:17" x14ac:dyDescent="0.25">
      <c r="A55" s="36" t="s">
        <v>43</v>
      </c>
      <c r="B55" s="11" t="s">
        <v>2</v>
      </c>
      <c r="C55" s="21">
        <f>SUM('2015:2026'!C55)</f>
        <v>277</v>
      </c>
      <c r="D55" s="21">
        <f>SUM('2015:2026'!D55)</f>
        <v>353</v>
      </c>
      <c r="E55" s="21">
        <f>SUM('2015:2026'!E55)</f>
        <v>520</v>
      </c>
      <c r="F55" s="21">
        <f>SUM('2015:2026'!F55)</f>
        <v>380</v>
      </c>
      <c r="G55" s="21">
        <f>SUM('2015:2026'!G55)</f>
        <v>310</v>
      </c>
      <c r="H55" s="21">
        <f>SUM('2015:2026'!H55)</f>
        <v>245</v>
      </c>
      <c r="I55" s="21">
        <f>SUM('2015:2026'!I55)</f>
        <v>309</v>
      </c>
      <c r="J55" s="21">
        <f>SUM('2015:2026'!J55)</f>
        <v>239</v>
      </c>
      <c r="K55" s="21">
        <f>SUM('2015:2026'!K55)</f>
        <v>250</v>
      </c>
      <c r="L55" s="21">
        <f>SUM('2015:2026'!L55)</f>
        <v>456</v>
      </c>
      <c r="M55" s="21">
        <f>SUM('2015:2026'!M55)</f>
        <v>335</v>
      </c>
      <c r="N55" s="21">
        <f>SUM('2015:2026'!N55)</f>
        <v>360</v>
      </c>
      <c r="O55" s="3">
        <f t="shared" si="1"/>
        <v>4034</v>
      </c>
      <c r="P55" s="12"/>
      <c r="Q55" s="38">
        <f>SUM('2019'!Q55:Q57,'2020'!Q55:Q57,'2021'!Q55:Q57,'2022'!Q55:Q57,'2023'!Q55:Q57,'2024'!Q55:Q57,'2025'!Q55:Q57,'2026'!Q55:Q57)</f>
        <v>163</v>
      </c>
    </row>
    <row r="56" spans="1:17" x14ac:dyDescent="0.25">
      <c r="A56" s="36" t="s">
        <v>43</v>
      </c>
      <c r="B56" s="19" t="s">
        <v>1</v>
      </c>
      <c r="C56" s="27">
        <f>SUM('2015:2026'!C56)</f>
        <v>1048</v>
      </c>
      <c r="D56" s="17">
        <f>SUM('2015:2026'!D56)</f>
        <v>1069</v>
      </c>
      <c r="E56" s="17">
        <f>SUM('2015:2026'!E56)</f>
        <v>1294</v>
      </c>
      <c r="F56" s="17">
        <f>SUM('2015:2026'!F56)</f>
        <v>1465</v>
      </c>
      <c r="G56" s="17">
        <f>SUM('2015:2026'!G56)</f>
        <v>1180</v>
      </c>
      <c r="H56" s="17">
        <f>SUM('2015:2026'!H56)</f>
        <v>719</v>
      </c>
      <c r="I56" s="17">
        <f>SUM('2015:2026'!I56)</f>
        <v>661</v>
      </c>
      <c r="J56" s="17">
        <f>SUM('2015:2026'!J56)</f>
        <v>515</v>
      </c>
      <c r="K56" s="17">
        <f>SUM('2015:2026'!K56)</f>
        <v>760</v>
      </c>
      <c r="L56" s="17">
        <f>SUM('2015:2026'!L56)</f>
        <v>1513</v>
      </c>
      <c r="M56" s="17">
        <f>SUM('2015:2026'!M56)</f>
        <v>1455</v>
      </c>
      <c r="N56" s="17">
        <f>SUM('2015:2026'!N56)</f>
        <v>1035</v>
      </c>
      <c r="O56" s="3">
        <f t="shared" si="1"/>
        <v>12714</v>
      </c>
      <c r="P56" s="12"/>
      <c r="Q56" s="39"/>
    </row>
    <row r="57" spans="1:17" x14ac:dyDescent="0.25">
      <c r="A57" s="36" t="s">
        <v>43</v>
      </c>
      <c r="B57" s="18" t="s">
        <v>3</v>
      </c>
      <c r="C57" s="26">
        <f>SUM('2015:2026'!C57)</f>
        <v>317</v>
      </c>
      <c r="D57" s="24">
        <f>SUM('2015:2026'!D57)</f>
        <v>420</v>
      </c>
      <c r="E57" s="24">
        <f>SUM('2015:2026'!E57)</f>
        <v>329</v>
      </c>
      <c r="F57" s="24">
        <f>SUM('2015:2026'!F57)</f>
        <v>523</v>
      </c>
      <c r="G57" s="24">
        <f>SUM('2015:2026'!G57)</f>
        <v>1011</v>
      </c>
      <c r="H57" s="24">
        <f>SUM('2015:2026'!H57)</f>
        <v>364</v>
      </c>
      <c r="I57" s="24">
        <f>SUM('2015:2026'!I57)</f>
        <v>354</v>
      </c>
      <c r="J57" s="24">
        <f>SUM('2015:2026'!J57)</f>
        <v>524</v>
      </c>
      <c r="K57" s="24">
        <f>SUM('2015:2026'!K57)</f>
        <v>321</v>
      </c>
      <c r="L57" s="24">
        <f>SUM('2015:2026'!L57)</f>
        <v>328</v>
      </c>
      <c r="M57" s="24">
        <f>SUM('2015:2026'!M57)</f>
        <v>436</v>
      </c>
      <c r="N57" s="24">
        <f>SUM('2015:2026'!N57)</f>
        <v>295</v>
      </c>
      <c r="O57" s="3">
        <f t="shared" si="1"/>
        <v>5222</v>
      </c>
      <c r="P57" s="12"/>
      <c r="Q57" s="39"/>
    </row>
    <row r="58" spans="1:17" x14ac:dyDescent="0.25">
      <c r="A58" s="35" t="s">
        <v>44</v>
      </c>
      <c r="B58" s="20" t="s">
        <v>2</v>
      </c>
      <c r="C58" s="21">
        <f>SUM('2015:2026'!C58)</f>
        <v>224</v>
      </c>
      <c r="D58" s="21">
        <f>SUM('2015:2026'!D58)</f>
        <v>242</v>
      </c>
      <c r="E58" s="21">
        <f>SUM('2015:2026'!E58)</f>
        <v>283</v>
      </c>
      <c r="F58" s="21">
        <f>SUM('2015:2026'!F58)</f>
        <v>268</v>
      </c>
      <c r="G58" s="21">
        <f>SUM('2015:2026'!G58)</f>
        <v>272</v>
      </c>
      <c r="H58" s="21">
        <f>SUM('2015:2026'!H58)</f>
        <v>176</v>
      </c>
      <c r="I58" s="21">
        <f>SUM('2015:2026'!I58)</f>
        <v>116</v>
      </c>
      <c r="J58" s="21">
        <f>SUM('2015:2026'!J58)</f>
        <v>135</v>
      </c>
      <c r="K58" s="21">
        <f>SUM('2015:2026'!K58)</f>
        <v>164</v>
      </c>
      <c r="L58" s="21">
        <f>SUM('2015:2026'!L58)</f>
        <v>224</v>
      </c>
      <c r="M58" s="21">
        <f>SUM('2015:2026'!M58)</f>
        <v>242</v>
      </c>
      <c r="N58" s="21">
        <f>SUM('2015:2026'!N58)</f>
        <v>236</v>
      </c>
      <c r="O58" s="22">
        <f t="shared" si="1"/>
        <v>2582</v>
      </c>
      <c r="P58" s="12"/>
      <c r="Q58" s="38">
        <f>SUM('2019'!Q58:Q60,'2020'!Q58:Q60,'2021'!Q58:Q60,'2022'!Q58:Q60,'2023'!Q58:Q60,'2024'!Q58:Q60,'2025'!Q58:Q60,'2026'!Q58:Q60)</f>
        <v>25</v>
      </c>
    </row>
    <row r="59" spans="1:17" x14ac:dyDescent="0.25">
      <c r="A59" s="36" t="s">
        <v>44</v>
      </c>
      <c r="B59" s="19" t="s">
        <v>1</v>
      </c>
      <c r="C59" s="27">
        <f>SUM('2015:2026'!C59)</f>
        <v>320</v>
      </c>
      <c r="D59" s="17">
        <f>SUM('2015:2026'!D59)</f>
        <v>245</v>
      </c>
      <c r="E59" s="17">
        <f>SUM('2015:2026'!E59)</f>
        <v>326</v>
      </c>
      <c r="F59" s="17">
        <f>SUM('2015:2026'!F59)</f>
        <v>305</v>
      </c>
      <c r="G59" s="17">
        <f>SUM('2015:2026'!G59)</f>
        <v>338</v>
      </c>
      <c r="H59" s="17">
        <f>SUM('2015:2026'!H59)</f>
        <v>268</v>
      </c>
      <c r="I59" s="17">
        <f>SUM('2015:2026'!I59)</f>
        <v>241</v>
      </c>
      <c r="J59" s="17">
        <f>SUM('2015:2026'!J59)</f>
        <v>126</v>
      </c>
      <c r="K59" s="17">
        <f>SUM('2015:2026'!K59)</f>
        <v>156</v>
      </c>
      <c r="L59" s="17">
        <f>SUM('2015:2026'!L59)</f>
        <v>196</v>
      </c>
      <c r="M59" s="17">
        <f>SUM('2015:2026'!M59)</f>
        <v>385</v>
      </c>
      <c r="N59" s="17">
        <f>SUM('2015:2026'!N59)</f>
        <v>301</v>
      </c>
      <c r="O59" s="3">
        <f t="shared" si="1"/>
        <v>3207</v>
      </c>
      <c r="P59" s="12"/>
      <c r="Q59" s="39"/>
    </row>
    <row r="60" spans="1:17" x14ac:dyDescent="0.25">
      <c r="A60" s="37" t="s">
        <v>44</v>
      </c>
      <c r="B60" s="23" t="s">
        <v>3</v>
      </c>
      <c r="C60" s="26">
        <f>SUM('2015:2026'!C60)</f>
        <v>462</v>
      </c>
      <c r="D60" s="24">
        <f>SUM('2015:2026'!D60)</f>
        <v>278</v>
      </c>
      <c r="E60" s="24">
        <f>SUM('2015:2026'!E60)</f>
        <v>356</v>
      </c>
      <c r="F60" s="24">
        <f>SUM('2015:2026'!F60)</f>
        <v>412</v>
      </c>
      <c r="G60" s="24">
        <f>SUM('2015:2026'!G60)</f>
        <v>488</v>
      </c>
      <c r="H60" s="24">
        <f>SUM('2015:2026'!H60)</f>
        <v>499</v>
      </c>
      <c r="I60" s="24">
        <f>SUM('2015:2026'!I60)</f>
        <v>286</v>
      </c>
      <c r="J60" s="24">
        <f>SUM('2015:2026'!J60)</f>
        <v>197</v>
      </c>
      <c r="K60" s="24">
        <f>SUM('2015:2026'!K60)</f>
        <v>255</v>
      </c>
      <c r="L60" s="24">
        <f>SUM('2015:2026'!L60)</f>
        <v>192</v>
      </c>
      <c r="M60" s="24">
        <f>SUM('2015:2026'!M60)</f>
        <v>256</v>
      </c>
      <c r="N60" s="24">
        <f>SUM('2015:2026'!N60)</f>
        <v>281</v>
      </c>
      <c r="O60" s="25">
        <f t="shared" si="1"/>
        <v>3962</v>
      </c>
      <c r="P60" s="12"/>
      <c r="Q60" s="39"/>
    </row>
    <row r="61" spans="1:17" x14ac:dyDescent="0.25">
      <c r="A61" s="36" t="s">
        <v>45</v>
      </c>
      <c r="B61" s="11" t="s">
        <v>2</v>
      </c>
      <c r="C61" s="21">
        <f>SUM('2015:2026'!C61)</f>
        <v>125</v>
      </c>
      <c r="D61" s="21">
        <f>SUM('2015:2026'!D61)</f>
        <v>155</v>
      </c>
      <c r="E61" s="21">
        <f>SUM('2015:2026'!E61)</f>
        <v>186</v>
      </c>
      <c r="F61" s="21">
        <f>SUM('2015:2026'!F61)</f>
        <v>149</v>
      </c>
      <c r="G61" s="21">
        <f>SUM('2015:2026'!G61)</f>
        <v>168</v>
      </c>
      <c r="H61" s="21">
        <f>SUM('2015:2026'!H61)</f>
        <v>150</v>
      </c>
      <c r="I61" s="21">
        <f>SUM('2015:2026'!I61)</f>
        <v>93</v>
      </c>
      <c r="J61" s="21">
        <f>SUM('2015:2026'!J61)</f>
        <v>158</v>
      </c>
      <c r="K61" s="21">
        <f>SUM('2015:2026'!K61)</f>
        <v>172</v>
      </c>
      <c r="L61" s="21">
        <f>SUM('2015:2026'!L61)</f>
        <v>214</v>
      </c>
      <c r="M61" s="21">
        <f>SUM('2015:2026'!M61)</f>
        <v>185</v>
      </c>
      <c r="N61" s="21">
        <f>SUM('2015:2026'!N61)</f>
        <v>115</v>
      </c>
      <c r="O61" s="3">
        <f t="shared" si="1"/>
        <v>1870</v>
      </c>
      <c r="P61" s="12"/>
      <c r="Q61" s="38">
        <f>SUM('2019'!Q61:Q63,'2020'!Q61:Q63,'2021'!Q61:Q63,'2022'!Q61:Q63,'2023'!Q61:Q63,'2024'!Q61:Q63,'2025'!Q61:Q63,'2026'!Q61:Q63)</f>
        <v>125</v>
      </c>
    </row>
    <row r="62" spans="1:17" x14ac:dyDescent="0.25">
      <c r="A62" s="36" t="s">
        <v>45</v>
      </c>
      <c r="B62" s="19" t="s">
        <v>1</v>
      </c>
      <c r="C62" s="27">
        <f>SUM('2015:2026'!C62)</f>
        <v>1469</v>
      </c>
      <c r="D62" s="17">
        <f>SUM('2015:2026'!D62)</f>
        <v>1823</v>
      </c>
      <c r="E62" s="17">
        <f>SUM('2015:2026'!E62)</f>
        <v>2089</v>
      </c>
      <c r="F62" s="17">
        <f>SUM('2015:2026'!F62)</f>
        <v>2108</v>
      </c>
      <c r="G62" s="17">
        <f>SUM('2015:2026'!G62)</f>
        <v>1530</v>
      </c>
      <c r="H62" s="17">
        <f>SUM('2015:2026'!H62)</f>
        <v>990</v>
      </c>
      <c r="I62" s="17">
        <f>SUM('2015:2026'!I62)</f>
        <v>791</v>
      </c>
      <c r="J62" s="17">
        <f>SUM('2015:2026'!J62)</f>
        <v>581</v>
      </c>
      <c r="K62" s="17">
        <f>SUM('2015:2026'!K62)</f>
        <v>1709</v>
      </c>
      <c r="L62" s="17">
        <f>SUM('2015:2026'!L62)</f>
        <v>2519</v>
      </c>
      <c r="M62" s="17">
        <f>SUM('2015:2026'!M62)</f>
        <v>2753</v>
      </c>
      <c r="N62" s="17">
        <f>SUM('2015:2026'!N62)</f>
        <v>1789</v>
      </c>
      <c r="O62" s="3">
        <f t="shared" si="1"/>
        <v>20151</v>
      </c>
      <c r="P62" s="12"/>
      <c r="Q62" s="39"/>
    </row>
    <row r="63" spans="1:17" x14ac:dyDescent="0.25">
      <c r="A63" s="36" t="s">
        <v>45</v>
      </c>
      <c r="B63" s="18" t="s">
        <v>3</v>
      </c>
      <c r="C63" s="26">
        <f>SUM('2015:2026'!C63)</f>
        <v>299</v>
      </c>
      <c r="D63" s="24">
        <f>SUM('2015:2026'!D63)</f>
        <v>194</v>
      </c>
      <c r="E63" s="24">
        <f>SUM('2015:2026'!E63)</f>
        <v>253</v>
      </c>
      <c r="F63" s="24">
        <f>SUM('2015:2026'!F63)</f>
        <v>398</v>
      </c>
      <c r="G63" s="24">
        <f>SUM('2015:2026'!G63)</f>
        <v>470</v>
      </c>
      <c r="H63" s="24">
        <f>SUM('2015:2026'!H63)</f>
        <v>285</v>
      </c>
      <c r="I63" s="24">
        <f>SUM('2015:2026'!I63)</f>
        <v>244</v>
      </c>
      <c r="J63" s="24">
        <f>SUM('2015:2026'!J63)</f>
        <v>152</v>
      </c>
      <c r="K63" s="24">
        <f>SUM('2015:2026'!K63)</f>
        <v>168</v>
      </c>
      <c r="L63" s="24">
        <f>SUM('2015:2026'!L63)</f>
        <v>90</v>
      </c>
      <c r="M63" s="24">
        <f>SUM('2015:2026'!M63)</f>
        <v>144</v>
      </c>
      <c r="N63" s="24">
        <f>SUM('2015:2026'!N63)</f>
        <v>115</v>
      </c>
      <c r="O63" s="3">
        <f t="shared" si="1"/>
        <v>2812</v>
      </c>
      <c r="P63" s="12"/>
      <c r="Q63" s="39"/>
    </row>
    <row r="64" spans="1:17" x14ac:dyDescent="0.25">
      <c r="A64" s="35" t="s">
        <v>46</v>
      </c>
      <c r="B64" s="20" t="s">
        <v>2</v>
      </c>
      <c r="C64" s="21">
        <f>SUM('2015:2026'!C64)</f>
        <v>345</v>
      </c>
      <c r="D64" s="21">
        <f>SUM('2015:2026'!D64)</f>
        <v>405</v>
      </c>
      <c r="E64" s="21">
        <f>SUM('2015:2026'!E64)</f>
        <v>484</v>
      </c>
      <c r="F64" s="21">
        <f>SUM('2015:2026'!F64)</f>
        <v>381</v>
      </c>
      <c r="G64" s="21">
        <f>SUM('2015:2026'!G64)</f>
        <v>294</v>
      </c>
      <c r="H64" s="21">
        <f>SUM('2015:2026'!H64)</f>
        <v>342</v>
      </c>
      <c r="I64" s="21">
        <f>SUM('2015:2026'!I64)</f>
        <v>277</v>
      </c>
      <c r="J64" s="21">
        <f>SUM('2015:2026'!J64)</f>
        <v>283</v>
      </c>
      <c r="K64" s="21">
        <f>SUM('2015:2026'!K64)</f>
        <v>272</v>
      </c>
      <c r="L64" s="21">
        <f>SUM('2015:2026'!L64)</f>
        <v>240</v>
      </c>
      <c r="M64" s="21">
        <f>SUM('2015:2026'!M64)</f>
        <v>189</v>
      </c>
      <c r="N64" s="21">
        <f>SUM('2015:2026'!N64)</f>
        <v>232</v>
      </c>
      <c r="O64" s="22">
        <f t="shared" si="1"/>
        <v>3744</v>
      </c>
      <c r="P64" s="12"/>
      <c r="Q64" s="38">
        <f>SUM('2019'!Q64:Q66,'2020'!Q64:Q66,'2021'!Q64:Q66,'2022'!Q64:Q66,'2023'!Q64:Q66,'2024'!Q64:Q66,'2025'!Q64:Q66,'2026'!Q64:Q66)</f>
        <v>32</v>
      </c>
    </row>
    <row r="65" spans="1:17" x14ac:dyDescent="0.25">
      <c r="A65" s="36" t="s">
        <v>46</v>
      </c>
      <c r="B65" s="19" t="s">
        <v>1</v>
      </c>
      <c r="C65" s="27">
        <f>SUM('2015:2026'!C65)</f>
        <v>401</v>
      </c>
      <c r="D65" s="17">
        <f>SUM('2015:2026'!D65)</f>
        <v>332</v>
      </c>
      <c r="E65" s="17">
        <f>SUM('2015:2026'!E65)</f>
        <v>587</v>
      </c>
      <c r="F65" s="17">
        <f>SUM('2015:2026'!F65)</f>
        <v>431</v>
      </c>
      <c r="G65" s="17">
        <f>SUM('2015:2026'!G65)</f>
        <v>405</v>
      </c>
      <c r="H65" s="17">
        <f>SUM('2015:2026'!H65)</f>
        <v>278</v>
      </c>
      <c r="I65" s="17">
        <f>SUM('2015:2026'!I65)</f>
        <v>328</v>
      </c>
      <c r="J65" s="17">
        <f>SUM('2015:2026'!J65)</f>
        <v>254</v>
      </c>
      <c r="K65" s="17">
        <f>SUM('2015:2026'!K65)</f>
        <v>227</v>
      </c>
      <c r="L65" s="17">
        <f>SUM('2015:2026'!L65)</f>
        <v>362</v>
      </c>
      <c r="M65" s="17">
        <f>SUM('2015:2026'!M65)</f>
        <v>360</v>
      </c>
      <c r="N65" s="17">
        <f>SUM('2015:2026'!N65)</f>
        <v>430</v>
      </c>
      <c r="O65" s="3">
        <f t="shared" si="1"/>
        <v>4395</v>
      </c>
      <c r="P65" s="12"/>
      <c r="Q65" s="39"/>
    </row>
    <row r="66" spans="1:17" x14ac:dyDescent="0.25">
      <c r="A66" s="37" t="s">
        <v>46</v>
      </c>
      <c r="B66" s="23" t="s">
        <v>3</v>
      </c>
      <c r="C66" s="26">
        <f>SUM('2015:2026'!C66)</f>
        <v>629</v>
      </c>
      <c r="D66" s="24">
        <f>SUM('2015:2026'!D66)</f>
        <v>696</v>
      </c>
      <c r="E66" s="24">
        <f>SUM('2015:2026'!E66)</f>
        <v>937</v>
      </c>
      <c r="F66" s="24">
        <f>SUM('2015:2026'!F66)</f>
        <v>1141</v>
      </c>
      <c r="G66" s="24">
        <f>SUM('2015:2026'!G66)</f>
        <v>823</v>
      </c>
      <c r="H66" s="24">
        <f>SUM('2015:2026'!H66)</f>
        <v>610</v>
      </c>
      <c r="I66" s="24">
        <f>SUM('2015:2026'!I66)</f>
        <v>529</v>
      </c>
      <c r="J66" s="24">
        <f>SUM('2015:2026'!J66)</f>
        <v>902</v>
      </c>
      <c r="K66" s="24">
        <f>SUM('2015:2026'!K66)</f>
        <v>547</v>
      </c>
      <c r="L66" s="24">
        <f>SUM('2015:2026'!L66)</f>
        <v>611</v>
      </c>
      <c r="M66" s="24">
        <f>SUM('2015:2026'!M66)</f>
        <v>496</v>
      </c>
      <c r="N66" s="24">
        <f>SUM('2015:2026'!N66)</f>
        <v>540</v>
      </c>
      <c r="O66" s="25">
        <f t="shared" si="1"/>
        <v>8461</v>
      </c>
      <c r="P66" s="12"/>
      <c r="Q66" s="39"/>
    </row>
    <row r="67" spans="1:17" x14ac:dyDescent="0.25">
      <c r="A67" s="36" t="s">
        <v>49</v>
      </c>
      <c r="B67" s="11" t="s">
        <v>2</v>
      </c>
      <c r="C67" s="21">
        <f>SUM('2015:2026'!C67)</f>
        <v>438</v>
      </c>
      <c r="D67" s="21">
        <f>SUM('2015:2026'!D67)</f>
        <v>454</v>
      </c>
      <c r="E67" s="21">
        <f>SUM('2015:2026'!E67)</f>
        <v>711</v>
      </c>
      <c r="F67" s="21">
        <f>SUM('2015:2026'!F67)</f>
        <v>762</v>
      </c>
      <c r="G67" s="21">
        <f>SUM('2015:2026'!G67)</f>
        <v>472</v>
      </c>
      <c r="H67" s="21">
        <f>SUM('2015:2026'!H67)</f>
        <v>412</v>
      </c>
      <c r="I67" s="21">
        <f>SUM('2015:2026'!I67)</f>
        <v>569</v>
      </c>
      <c r="J67" s="21">
        <f>SUM('2015:2026'!J67)</f>
        <v>420</v>
      </c>
      <c r="K67" s="21">
        <f>SUM('2015:2026'!K67)</f>
        <v>501</v>
      </c>
      <c r="L67" s="21">
        <f>SUM('2015:2026'!L67)</f>
        <v>661</v>
      </c>
      <c r="M67" s="21">
        <f>SUM('2015:2026'!M67)</f>
        <v>408</v>
      </c>
      <c r="N67" s="21">
        <f>SUM('2015:2026'!N67)</f>
        <v>470</v>
      </c>
      <c r="O67" s="3">
        <f>SUM(C67:N67)</f>
        <v>6278</v>
      </c>
      <c r="P67" s="12"/>
      <c r="Q67" s="38">
        <f>SUM('2019'!Q67:Q69,'2020'!Q67:Q69,'2021'!Q67:Q69,'2022'!Q67:Q69,'2023'!Q67:Q69,'2024'!Q67:Q69,'2025'!Q67:Q69,'2026'!Q67:Q69)</f>
        <v>17</v>
      </c>
    </row>
    <row r="68" spans="1:17" x14ac:dyDescent="0.25">
      <c r="A68" s="36" t="s">
        <v>49</v>
      </c>
      <c r="B68" s="19" t="s">
        <v>1</v>
      </c>
      <c r="C68" s="27">
        <f>SUM('2015:2026'!C68)</f>
        <v>2412</v>
      </c>
      <c r="D68" s="17">
        <f>SUM('2015:2026'!D68)</f>
        <v>2289</v>
      </c>
      <c r="E68" s="17">
        <f>SUM('2015:2026'!E68)</f>
        <v>2796</v>
      </c>
      <c r="F68" s="17">
        <f>SUM('2015:2026'!F68)</f>
        <v>2563</v>
      </c>
      <c r="G68" s="17">
        <f>SUM('2015:2026'!G68)</f>
        <v>2311</v>
      </c>
      <c r="H68" s="17">
        <f>SUM('2015:2026'!H68)</f>
        <v>1645</v>
      </c>
      <c r="I68" s="17">
        <f>SUM('2015:2026'!I68)</f>
        <v>1712</v>
      </c>
      <c r="J68" s="17">
        <f>SUM('2015:2026'!J68)</f>
        <v>1316</v>
      </c>
      <c r="K68" s="17">
        <f>SUM('2015:2026'!K68)</f>
        <v>1413</v>
      </c>
      <c r="L68" s="17">
        <f>SUM('2015:2026'!L68)</f>
        <v>1842</v>
      </c>
      <c r="M68" s="17">
        <f>SUM('2015:2026'!M68)</f>
        <v>1920</v>
      </c>
      <c r="N68" s="17">
        <f>SUM('2015:2026'!N68)</f>
        <v>1624</v>
      </c>
      <c r="O68" s="3">
        <f>SUM(C68:N68)</f>
        <v>23843</v>
      </c>
      <c r="P68" s="12"/>
      <c r="Q68" s="39"/>
    </row>
    <row r="69" spans="1:17" x14ac:dyDescent="0.25">
      <c r="A69" s="36" t="s">
        <v>49</v>
      </c>
      <c r="B69" s="18" t="s">
        <v>3</v>
      </c>
      <c r="C69" s="26">
        <f>SUM('2015:2026'!C69)</f>
        <v>438</v>
      </c>
      <c r="D69" s="24">
        <f>SUM('2015:2026'!D69)</f>
        <v>566</v>
      </c>
      <c r="E69" s="24">
        <f>SUM('2015:2026'!E69)</f>
        <v>679</v>
      </c>
      <c r="F69" s="24">
        <f>SUM('2015:2026'!F69)</f>
        <v>1178</v>
      </c>
      <c r="G69" s="24">
        <f>SUM('2015:2026'!G69)</f>
        <v>1542</v>
      </c>
      <c r="H69" s="24">
        <f>SUM('2015:2026'!H69)</f>
        <v>1087</v>
      </c>
      <c r="I69" s="24">
        <f>SUM('2015:2026'!I69)</f>
        <v>876</v>
      </c>
      <c r="J69" s="24">
        <f>SUM('2015:2026'!J69)</f>
        <v>761</v>
      </c>
      <c r="K69" s="24">
        <f>SUM('2015:2026'!K69)</f>
        <v>699</v>
      </c>
      <c r="L69" s="24">
        <f>SUM('2015:2026'!L69)</f>
        <v>427</v>
      </c>
      <c r="M69" s="24">
        <f>SUM('2015:2026'!M69)</f>
        <v>497</v>
      </c>
      <c r="N69" s="24">
        <f>SUM('2015:2026'!N69)</f>
        <v>642</v>
      </c>
      <c r="O69" s="3">
        <f>SUM(C69:N69)</f>
        <v>9392</v>
      </c>
      <c r="P69" s="12"/>
      <c r="Q69" s="39"/>
    </row>
    <row r="70" spans="1:17" x14ac:dyDescent="0.25">
      <c r="A70" s="35" t="s">
        <v>48</v>
      </c>
      <c r="B70" s="20" t="s">
        <v>2</v>
      </c>
      <c r="C70" s="21">
        <f>SUM('2015:2026'!C70)</f>
        <v>1040</v>
      </c>
      <c r="D70" s="21">
        <f>SUM('2015:2026'!D70)</f>
        <v>1141</v>
      </c>
      <c r="E70" s="21">
        <f>SUM('2015:2026'!E70)</f>
        <v>855</v>
      </c>
      <c r="F70" s="21">
        <f>SUM('2015:2026'!F70)</f>
        <v>883</v>
      </c>
      <c r="G70" s="21">
        <f>SUM('2015:2026'!G70)</f>
        <v>872</v>
      </c>
      <c r="H70" s="21">
        <f>SUM('2015:2026'!H70)</f>
        <v>626</v>
      </c>
      <c r="I70" s="21">
        <f>SUM('2015:2026'!I70)</f>
        <v>490</v>
      </c>
      <c r="J70" s="21">
        <f>SUM('2015:2026'!J70)</f>
        <v>875</v>
      </c>
      <c r="K70" s="21">
        <f>SUM('2015:2026'!K70)</f>
        <v>996</v>
      </c>
      <c r="L70" s="21">
        <f>SUM('2015:2026'!L70)</f>
        <v>633</v>
      </c>
      <c r="M70" s="21">
        <f>SUM('2015:2026'!M70)</f>
        <v>617</v>
      </c>
      <c r="N70" s="21">
        <f>SUM('2015:2026'!N70)</f>
        <v>841</v>
      </c>
      <c r="O70" s="22">
        <f t="shared" si="1"/>
        <v>9869</v>
      </c>
      <c r="P70" s="12"/>
      <c r="Q70" s="38">
        <f>SUM('2019'!Q70:Q72,'2020'!Q70:Q72,'2021'!Q70:Q72,'2022'!Q70:Q72,'2023'!Q70:Q72,'2024'!Q70:Q72,'2025'!Q70:Q72,'2026'!Q70:Q72)</f>
        <v>14</v>
      </c>
    </row>
    <row r="71" spans="1:17" x14ac:dyDescent="0.25">
      <c r="A71" s="36" t="s">
        <v>48</v>
      </c>
      <c r="B71" s="19" t="s">
        <v>1</v>
      </c>
      <c r="C71" s="27">
        <f>SUM('2015:2026'!C71)</f>
        <v>3285</v>
      </c>
      <c r="D71" s="17">
        <f>SUM('2015:2026'!D71)</f>
        <v>3927</v>
      </c>
      <c r="E71" s="17">
        <f>SUM('2015:2026'!E71)</f>
        <v>4618</v>
      </c>
      <c r="F71" s="17">
        <f>SUM('2015:2026'!F71)</f>
        <v>3830</v>
      </c>
      <c r="G71" s="17">
        <f>SUM('2015:2026'!G71)</f>
        <v>3462</v>
      </c>
      <c r="H71" s="17">
        <f>SUM('2015:2026'!H71)</f>
        <v>2623</v>
      </c>
      <c r="I71" s="17">
        <f>SUM('2015:2026'!I71)</f>
        <v>2035</v>
      </c>
      <c r="J71" s="17">
        <f>SUM('2015:2026'!J71)</f>
        <v>1891</v>
      </c>
      <c r="K71" s="17">
        <f>SUM('2015:2026'!K71)</f>
        <v>2982</v>
      </c>
      <c r="L71" s="17">
        <f>SUM('2015:2026'!L71)</f>
        <v>3823</v>
      </c>
      <c r="M71" s="17">
        <f>SUM('2015:2026'!M71)</f>
        <v>3686</v>
      </c>
      <c r="N71" s="17">
        <f>SUM('2015:2026'!N71)</f>
        <v>3251</v>
      </c>
      <c r="O71" s="3">
        <f t="shared" si="1"/>
        <v>39413</v>
      </c>
      <c r="P71" s="12"/>
      <c r="Q71" s="39"/>
    </row>
    <row r="72" spans="1:17" x14ac:dyDescent="0.25">
      <c r="A72" s="37" t="s">
        <v>48</v>
      </c>
      <c r="B72" s="23" t="s">
        <v>3</v>
      </c>
      <c r="C72" s="26">
        <f>SUM('2015:2026'!C72)</f>
        <v>902</v>
      </c>
      <c r="D72" s="24">
        <f>SUM('2015:2026'!D72)</f>
        <v>1154</v>
      </c>
      <c r="E72" s="24">
        <f>SUM('2015:2026'!E72)</f>
        <v>900</v>
      </c>
      <c r="F72" s="24">
        <f>SUM('2015:2026'!F72)</f>
        <v>918</v>
      </c>
      <c r="G72" s="24">
        <f>SUM('2015:2026'!G72)</f>
        <v>1569</v>
      </c>
      <c r="H72" s="24">
        <f>SUM('2015:2026'!H72)</f>
        <v>1055</v>
      </c>
      <c r="I72" s="24">
        <f>SUM('2015:2026'!I72)</f>
        <v>833</v>
      </c>
      <c r="J72" s="24">
        <f>SUM('2015:2026'!J72)</f>
        <v>693</v>
      </c>
      <c r="K72" s="24">
        <f>SUM('2015:2026'!K72)</f>
        <v>601</v>
      </c>
      <c r="L72" s="24">
        <f>SUM('2015:2026'!L72)</f>
        <v>696</v>
      </c>
      <c r="M72" s="24">
        <f>SUM('2015:2026'!M72)</f>
        <v>632</v>
      </c>
      <c r="N72" s="24">
        <f>SUM('2015:2026'!N72)</f>
        <v>697</v>
      </c>
      <c r="O72" s="25">
        <f t="shared" si="1"/>
        <v>10650</v>
      </c>
      <c r="P72" s="12"/>
      <c r="Q72" s="39"/>
    </row>
    <row r="73" spans="1:17" x14ac:dyDescent="0.25">
      <c r="A73" s="36" t="s">
        <v>50</v>
      </c>
      <c r="B73" s="11" t="s">
        <v>2</v>
      </c>
      <c r="C73" s="21">
        <f>SUM('2015:2026'!C73)</f>
        <v>144</v>
      </c>
      <c r="D73" s="21">
        <f>SUM('2015:2026'!D73)</f>
        <v>199</v>
      </c>
      <c r="E73" s="21">
        <f>SUM('2015:2026'!E73)</f>
        <v>180</v>
      </c>
      <c r="F73" s="21">
        <f>SUM('2015:2026'!F73)</f>
        <v>162</v>
      </c>
      <c r="G73" s="21">
        <f>SUM('2015:2026'!G73)</f>
        <v>161</v>
      </c>
      <c r="H73" s="21">
        <f>SUM('2015:2026'!H73)</f>
        <v>169</v>
      </c>
      <c r="I73" s="21">
        <f>SUM('2015:2026'!I73)</f>
        <v>123</v>
      </c>
      <c r="J73" s="21">
        <f>SUM('2015:2026'!J73)</f>
        <v>143</v>
      </c>
      <c r="K73" s="21">
        <f>SUM('2015:2026'!K73)</f>
        <v>150</v>
      </c>
      <c r="L73" s="21">
        <f>SUM('2015:2026'!L73)</f>
        <v>177</v>
      </c>
      <c r="M73" s="21">
        <f>SUM('2015:2026'!M73)</f>
        <v>174</v>
      </c>
      <c r="N73" s="21">
        <f>SUM('2015:2026'!N73)</f>
        <v>169</v>
      </c>
      <c r="O73" s="3">
        <f t="shared" si="1"/>
        <v>1951</v>
      </c>
      <c r="P73" s="12"/>
      <c r="Q73" s="38">
        <f>SUM('2019'!Q73:Q75,'2020'!Q73:Q75,'2021'!Q73:Q75,'2022'!Q73:Q75,'2023'!Q73:Q75,'2024'!Q73:Q75,'2025'!Q73:Q75,'2026'!Q73:Q75)</f>
        <v>41</v>
      </c>
    </row>
    <row r="74" spans="1:17" x14ac:dyDescent="0.25">
      <c r="A74" s="36" t="s">
        <v>50</v>
      </c>
      <c r="B74" s="19" t="s">
        <v>1</v>
      </c>
      <c r="C74" s="27">
        <f>SUM('2015:2026'!C74)</f>
        <v>147</v>
      </c>
      <c r="D74" s="17">
        <f>SUM('2015:2026'!D74)</f>
        <v>181</v>
      </c>
      <c r="E74" s="17">
        <f>SUM('2015:2026'!E74)</f>
        <v>426</v>
      </c>
      <c r="F74" s="17">
        <f>SUM('2015:2026'!F74)</f>
        <v>272</v>
      </c>
      <c r="G74" s="17">
        <f>SUM('2015:2026'!G74)</f>
        <v>450</v>
      </c>
      <c r="H74" s="17">
        <f>SUM('2015:2026'!H74)</f>
        <v>278</v>
      </c>
      <c r="I74" s="17">
        <f>SUM('2015:2026'!I74)</f>
        <v>305</v>
      </c>
      <c r="J74" s="17">
        <f>SUM('2015:2026'!J74)</f>
        <v>97</v>
      </c>
      <c r="K74" s="17">
        <f>SUM('2015:2026'!K74)</f>
        <v>138</v>
      </c>
      <c r="L74" s="17">
        <f>SUM('2015:2026'!L74)</f>
        <v>167</v>
      </c>
      <c r="M74" s="17">
        <f>SUM('2015:2026'!M74)</f>
        <v>128</v>
      </c>
      <c r="N74" s="17">
        <f>SUM('2015:2026'!N74)</f>
        <v>131</v>
      </c>
      <c r="O74" s="3">
        <f t="shared" si="1"/>
        <v>2720</v>
      </c>
      <c r="P74" s="12"/>
      <c r="Q74" s="39"/>
    </row>
    <row r="75" spans="1:17" x14ac:dyDescent="0.25">
      <c r="A75" s="36" t="s">
        <v>50</v>
      </c>
      <c r="B75" s="18" t="s">
        <v>3</v>
      </c>
      <c r="C75" s="26">
        <f>SUM('2015:2026'!C75)</f>
        <v>381</v>
      </c>
      <c r="D75" s="24">
        <f>SUM('2015:2026'!D75)</f>
        <v>407</v>
      </c>
      <c r="E75" s="24">
        <f>SUM('2015:2026'!E75)</f>
        <v>1101</v>
      </c>
      <c r="F75" s="24">
        <f>SUM('2015:2026'!F75)</f>
        <v>280</v>
      </c>
      <c r="G75" s="24">
        <f>SUM('2015:2026'!G75)</f>
        <v>381</v>
      </c>
      <c r="H75" s="24">
        <f>SUM('2015:2026'!H75)</f>
        <v>379</v>
      </c>
      <c r="I75" s="24">
        <f>SUM('2015:2026'!I75)</f>
        <v>396</v>
      </c>
      <c r="J75" s="24">
        <f>SUM('2015:2026'!J75)</f>
        <v>397</v>
      </c>
      <c r="K75" s="24">
        <f>SUM('2015:2026'!K75)</f>
        <v>338</v>
      </c>
      <c r="L75" s="24">
        <f>SUM('2015:2026'!L75)</f>
        <v>274</v>
      </c>
      <c r="M75" s="24">
        <f>SUM('2015:2026'!M75)</f>
        <v>275</v>
      </c>
      <c r="N75" s="24">
        <f>SUM('2015:2026'!N75)</f>
        <v>340</v>
      </c>
      <c r="O75" s="3">
        <f>SUM(C75:N75)</f>
        <v>4949</v>
      </c>
      <c r="P75" s="12"/>
      <c r="Q75" s="39"/>
    </row>
    <row r="76" spans="1:17" x14ac:dyDescent="0.25">
      <c r="A76" s="35" t="s">
        <v>51</v>
      </c>
      <c r="B76" s="20" t="s">
        <v>2</v>
      </c>
      <c r="C76" s="21">
        <f>SUM('2015:2026'!C76)</f>
        <v>2040</v>
      </c>
      <c r="D76" s="21">
        <f>SUM('2015:2026'!D76)</f>
        <v>2370</v>
      </c>
      <c r="E76" s="21">
        <f>SUM('2015:2026'!E76)</f>
        <v>1939</v>
      </c>
      <c r="F76" s="21">
        <f>SUM('2015:2026'!F76)</f>
        <v>1880</v>
      </c>
      <c r="G76" s="21">
        <f>SUM('2015:2026'!G76)</f>
        <v>1643</v>
      </c>
      <c r="H76" s="21">
        <f>SUM('2015:2026'!H76)</f>
        <v>4992</v>
      </c>
      <c r="I76" s="21">
        <f>SUM('2015:2026'!I76)</f>
        <v>2227</v>
      </c>
      <c r="J76" s="21">
        <f>SUM('2015:2026'!J76)</f>
        <v>1976</v>
      </c>
      <c r="K76" s="21">
        <f>SUM('2015:2026'!K76)</f>
        <v>2018</v>
      </c>
      <c r="L76" s="21">
        <f>SUM('2015:2026'!L76)</f>
        <v>2184</v>
      </c>
      <c r="M76" s="21">
        <f>SUM('2015:2026'!M76)</f>
        <v>1859</v>
      </c>
      <c r="N76" s="21">
        <f>SUM('2015:2026'!N76)</f>
        <v>1289</v>
      </c>
      <c r="O76" s="22">
        <f>SUM(C76:N76)</f>
        <v>26417</v>
      </c>
      <c r="P76" s="12"/>
      <c r="Q76" s="38">
        <f>SUM('2019'!Q76:Q78,'2020'!Q76:Q78,'2021'!Q76:Q78,'2022'!Q76:Q78,'2023'!Q76:Q78,'2024'!Q76:Q78,'2025'!Q76:Q78,'2026'!Q76:Q78)</f>
        <v>181</v>
      </c>
    </row>
    <row r="77" spans="1:17" x14ac:dyDescent="0.25">
      <c r="A77" s="36"/>
      <c r="B77" s="19" t="s">
        <v>1</v>
      </c>
      <c r="C77" s="27">
        <f>SUM('2015:2026'!C77)</f>
        <v>3917</v>
      </c>
      <c r="D77" s="17">
        <f>SUM('2015:2026'!D77)</f>
        <v>3877</v>
      </c>
      <c r="E77" s="17">
        <f>SUM('2015:2026'!E77)</f>
        <v>4666</v>
      </c>
      <c r="F77" s="17">
        <f>SUM('2015:2026'!F77)</f>
        <v>4650</v>
      </c>
      <c r="G77" s="17">
        <f>SUM('2015:2026'!G77)</f>
        <v>3939</v>
      </c>
      <c r="H77" s="17">
        <f>SUM('2015:2026'!H77)</f>
        <v>4211</v>
      </c>
      <c r="I77" s="17">
        <f>SUM('2015:2026'!I77)</f>
        <v>3344</v>
      </c>
      <c r="J77" s="17">
        <f>SUM('2015:2026'!J77)</f>
        <v>2664</v>
      </c>
      <c r="K77" s="17">
        <f>SUM('2015:2026'!K77)</f>
        <v>3522</v>
      </c>
      <c r="L77" s="17">
        <f>SUM('2015:2026'!L77)</f>
        <v>5041</v>
      </c>
      <c r="M77" s="17">
        <f>SUM('2015:2026'!M77)</f>
        <v>5027</v>
      </c>
      <c r="N77" s="17">
        <f>SUM('2015:2026'!N77)</f>
        <v>4719</v>
      </c>
      <c r="O77" s="3">
        <f t="shared" si="1"/>
        <v>49577</v>
      </c>
      <c r="P77" s="12"/>
      <c r="Q77" s="39"/>
    </row>
    <row r="78" spans="1:17" x14ac:dyDescent="0.25">
      <c r="A78" s="37"/>
      <c r="B78" s="23" t="s">
        <v>3</v>
      </c>
      <c r="C78" s="26">
        <f>SUM('2015:2026'!C78)</f>
        <v>1426</v>
      </c>
      <c r="D78" s="24">
        <f>SUM('2015:2026'!D78)</f>
        <v>1477</v>
      </c>
      <c r="E78" s="24">
        <f>SUM('2015:2026'!E78)</f>
        <v>1239</v>
      </c>
      <c r="F78" s="24">
        <f>SUM('2015:2026'!F78)</f>
        <v>1341</v>
      </c>
      <c r="G78" s="24">
        <f>SUM('2015:2026'!G78)</f>
        <v>1718</v>
      </c>
      <c r="H78" s="24">
        <f>SUM('2015:2026'!H78)</f>
        <v>1386</v>
      </c>
      <c r="I78" s="24">
        <f>SUM('2015:2026'!I78)</f>
        <v>1273</v>
      </c>
      <c r="J78" s="24">
        <f>SUM('2015:2026'!J78)</f>
        <v>1490</v>
      </c>
      <c r="K78" s="24">
        <f>SUM('2015:2026'!K78)</f>
        <v>1911</v>
      </c>
      <c r="L78" s="24">
        <f>SUM('2015:2026'!L78)</f>
        <v>1563</v>
      </c>
      <c r="M78" s="24">
        <f>SUM('2015:2026'!M78)</f>
        <v>1064</v>
      </c>
      <c r="N78" s="24">
        <f>SUM('2015:2026'!N78)</f>
        <v>1336</v>
      </c>
      <c r="O78" s="25">
        <f t="shared" si="1"/>
        <v>17224</v>
      </c>
      <c r="P78" s="12"/>
      <c r="Q78" s="39"/>
    </row>
    <row r="79" spans="1:17" x14ac:dyDescent="0.25">
      <c r="A79" s="35" t="s">
        <v>54</v>
      </c>
      <c r="B79" s="20" t="s">
        <v>2</v>
      </c>
      <c r="C79" s="21">
        <f>SUM('2015:2026'!C79)</f>
        <v>252</v>
      </c>
      <c r="D79" s="21">
        <f>SUM('2015:2026'!D79)</f>
        <v>279</v>
      </c>
      <c r="E79" s="21">
        <f>SUM('2015:2026'!E79)</f>
        <v>330</v>
      </c>
      <c r="F79" s="21">
        <f>SUM('2015:2026'!F79)</f>
        <v>268</v>
      </c>
      <c r="G79" s="21">
        <f>SUM('2015:2026'!G79)</f>
        <v>236</v>
      </c>
      <c r="H79" s="21">
        <f>SUM('2015:2026'!H79)</f>
        <v>195</v>
      </c>
      <c r="I79" s="21">
        <f>SUM('2015:2026'!I79)</f>
        <v>156</v>
      </c>
      <c r="J79" s="21">
        <f>SUM('2015:2026'!J79)</f>
        <v>192</v>
      </c>
      <c r="K79" s="21">
        <f>SUM('2015:2026'!K79)</f>
        <v>559</v>
      </c>
      <c r="L79" s="21">
        <f>SUM('2015:2026'!L79)</f>
        <v>559</v>
      </c>
      <c r="M79" s="21">
        <f>SUM('2015:2026'!M79)</f>
        <v>244</v>
      </c>
      <c r="N79" s="21">
        <f>SUM('2015:2026'!N79)</f>
        <v>190</v>
      </c>
      <c r="O79" s="22">
        <f t="shared" ref="O79:O99" si="2">SUM(C79:N79)</f>
        <v>3460</v>
      </c>
      <c r="P79" s="12"/>
      <c r="Q79" s="38">
        <f>SUM('2019'!Q79:Q81,'2020'!Q79:Q81,'2021'!Q79:Q81,'2022'!Q79:Q81,'2023'!Q79:Q81,'2024'!Q79:Q81,'2025'!Q79:Q81,'2026'!Q79:Q81)</f>
        <v>41</v>
      </c>
    </row>
    <row r="80" spans="1:17" x14ac:dyDescent="0.25">
      <c r="A80" s="36"/>
      <c r="B80" s="19" t="s">
        <v>1</v>
      </c>
      <c r="C80" s="27">
        <f>SUM('2015:2026'!C80)</f>
        <v>632</v>
      </c>
      <c r="D80" s="17">
        <f>SUM('2015:2026'!D80)</f>
        <v>552</v>
      </c>
      <c r="E80" s="17">
        <f>SUM('2015:2026'!E80)</f>
        <v>608</v>
      </c>
      <c r="F80" s="17">
        <f>SUM('2015:2026'!F80)</f>
        <v>592</v>
      </c>
      <c r="G80" s="17">
        <f>SUM('2015:2026'!G80)</f>
        <v>669</v>
      </c>
      <c r="H80" s="17">
        <f>SUM('2015:2026'!H80)</f>
        <v>446</v>
      </c>
      <c r="I80" s="17">
        <f>SUM('2015:2026'!I80)</f>
        <v>467</v>
      </c>
      <c r="J80" s="17">
        <f>SUM('2015:2026'!J80)</f>
        <v>280</v>
      </c>
      <c r="K80" s="17">
        <f>SUM('2015:2026'!K80)</f>
        <v>545</v>
      </c>
      <c r="L80" s="17">
        <f>SUM('2015:2026'!L80)</f>
        <v>920</v>
      </c>
      <c r="M80" s="17">
        <f>SUM('2015:2026'!M80)</f>
        <v>850</v>
      </c>
      <c r="N80" s="17">
        <f>SUM('2015:2026'!N80)</f>
        <v>637</v>
      </c>
      <c r="O80" s="3">
        <f t="shared" si="2"/>
        <v>7198</v>
      </c>
      <c r="P80" s="12"/>
      <c r="Q80" s="39"/>
    </row>
    <row r="81" spans="1:17" x14ac:dyDescent="0.25">
      <c r="A81" s="37"/>
      <c r="B81" s="23" t="s">
        <v>3</v>
      </c>
      <c r="C81" s="26">
        <f>SUM('2015:2026'!C81)</f>
        <v>375</v>
      </c>
      <c r="D81" s="24">
        <f>SUM('2015:2026'!D81)</f>
        <v>279</v>
      </c>
      <c r="E81" s="24">
        <f>SUM('2015:2026'!E81)</f>
        <v>279</v>
      </c>
      <c r="F81" s="24">
        <f>SUM('2015:2026'!F81)</f>
        <v>317</v>
      </c>
      <c r="G81" s="24">
        <f>SUM('2015:2026'!G81)</f>
        <v>584</v>
      </c>
      <c r="H81" s="24">
        <f>SUM('2015:2026'!H81)</f>
        <v>533</v>
      </c>
      <c r="I81" s="24">
        <f>SUM('2015:2026'!I81)</f>
        <v>304</v>
      </c>
      <c r="J81" s="24">
        <f>SUM('2015:2026'!J81)</f>
        <v>305</v>
      </c>
      <c r="K81" s="24">
        <f>SUM('2015:2026'!K81)</f>
        <v>343</v>
      </c>
      <c r="L81" s="24">
        <f>SUM('2015:2026'!L81)</f>
        <v>339</v>
      </c>
      <c r="M81" s="24">
        <f>SUM('2015:2026'!M81)</f>
        <v>321</v>
      </c>
      <c r="N81" s="24">
        <f>SUM('2015:2026'!N81)</f>
        <v>288</v>
      </c>
      <c r="O81" s="25">
        <f t="shared" si="2"/>
        <v>4267</v>
      </c>
      <c r="P81" s="12"/>
      <c r="Q81" s="39"/>
    </row>
    <row r="82" spans="1:17" x14ac:dyDescent="0.25">
      <c r="A82" s="35" t="s">
        <v>55</v>
      </c>
      <c r="B82" s="20" t="s">
        <v>2</v>
      </c>
      <c r="C82" s="21">
        <f>SUM('2015:2026'!C82)</f>
        <v>722</v>
      </c>
      <c r="D82" s="21">
        <f>SUM('2015:2026'!D82)</f>
        <v>1414</v>
      </c>
      <c r="E82" s="21">
        <f>SUM('2015:2026'!E82)</f>
        <v>935</v>
      </c>
      <c r="F82" s="21">
        <f>SUM('2015:2026'!F82)</f>
        <v>792</v>
      </c>
      <c r="G82" s="21">
        <f>SUM('2015:2026'!G82)</f>
        <v>660</v>
      </c>
      <c r="H82" s="21">
        <f>SUM('2015:2026'!H82)</f>
        <v>773</v>
      </c>
      <c r="I82" s="21">
        <f>SUM('2015:2026'!I82)</f>
        <v>648</v>
      </c>
      <c r="J82" s="21">
        <f>SUM('2015:2026'!J82)</f>
        <v>531</v>
      </c>
      <c r="K82" s="21">
        <f>SUM('2015:2026'!K82)</f>
        <v>1037</v>
      </c>
      <c r="L82" s="21">
        <f>SUM('2015:2026'!L82)</f>
        <v>1110</v>
      </c>
      <c r="M82" s="21">
        <f>SUM('2015:2026'!M82)</f>
        <v>641</v>
      </c>
      <c r="N82" s="21">
        <f>SUM('2015:2026'!N82)</f>
        <v>522</v>
      </c>
      <c r="O82" s="22">
        <f t="shared" si="2"/>
        <v>9785</v>
      </c>
      <c r="P82" s="12"/>
      <c r="Q82" s="38">
        <f>SUM('2019'!Q82:Q84,'2020'!Q82:Q84,'2021'!Q82:Q84,'2022'!Q82:Q84,'2023'!Q82:Q84,'2024'!Q82:Q84,'2025'!Q82:Q84,'2026'!Q82:Q84)</f>
        <v>101</v>
      </c>
    </row>
    <row r="83" spans="1:17" x14ac:dyDescent="0.25">
      <c r="A83" s="36"/>
      <c r="B83" s="19" t="s">
        <v>1</v>
      </c>
      <c r="C83" s="27">
        <f>SUM('2015:2026'!C83)</f>
        <v>1654</v>
      </c>
      <c r="D83" s="17">
        <f>SUM('2015:2026'!D83)</f>
        <v>1799</v>
      </c>
      <c r="E83" s="17">
        <f>SUM('2015:2026'!E83)</f>
        <v>2112</v>
      </c>
      <c r="F83" s="17">
        <f>SUM('2015:2026'!F83)</f>
        <v>2105</v>
      </c>
      <c r="G83" s="17">
        <f>SUM('2015:2026'!G83)</f>
        <v>1579</v>
      </c>
      <c r="H83" s="17">
        <f>SUM('2015:2026'!H83)</f>
        <v>1210</v>
      </c>
      <c r="I83" s="17">
        <f>SUM('2015:2026'!I83)</f>
        <v>1206</v>
      </c>
      <c r="J83" s="17">
        <f>SUM('2015:2026'!J83)</f>
        <v>785</v>
      </c>
      <c r="K83" s="17">
        <f>SUM('2015:2026'!K83)</f>
        <v>1455</v>
      </c>
      <c r="L83" s="17">
        <f>SUM('2015:2026'!L83)</f>
        <v>4331</v>
      </c>
      <c r="M83" s="17">
        <f>SUM('2015:2026'!M83)</f>
        <v>2401</v>
      </c>
      <c r="N83" s="17">
        <f>SUM('2015:2026'!N83)</f>
        <v>1976</v>
      </c>
      <c r="O83" s="3">
        <f t="shared" si="2"/>
        <v>22613</v>
      </c>
      <c r="P83" s="12"/>
      <c r="Q83" s="39"/>
    </row>
    <row r="84" spans="1:17" x14ac:dyDescent="0.25">
      <c r="A84" s="37"/>
      <c r="B84" s="23" t="s">
        <v>3</v>
      </c>
      <c r="C84" s="26">
        <f>SUM('2015:2026'!C84)</f>
        <v>3775</v>
      </c>
      <c r="D84" s="24">
        <f>SUM('2015:2026'!D84)</f>
        <v>877</v>
      </c>
      <c r="E84" s="24">
        <f>SUM('2015:2026'!E84)</f>
        <v>1029</v>
      </c>
      <c r="F84" s="24">
        <f>SUM('2015:2026'!F84)</f>
        <v>1040</v>
      </c>
      <c r="G84" s="24">
        <f>SUM('2015:2026'!G84)</f>
        <v>1070</v>
      </c>
      <c r="H84" s="24">
        <f>SUM('2015:2026'!H84)</f>
        <v>1207</v>
      </c>
      <c r="I84" s="24">
        <f>SUM('2015:2026'!I84)</f>
        <v>1288</v>
      </c>
      <c r="J84" s="24">
        <f>SUM('2015:2026'!J84)</f>
        <v>2292</v>
      </c>
      <c r="K84" s="24">
        <f>SUM('2015:2026'!K84)</f>
        <v>1425</v>
      </c>
      <c r="L84" s="24">
        <f>SUM('2015:2026'!L84)</f>
        <v>1015</v>
      </c>
      <c r="M84" s="24">
        <f>SUM('2015:2026'!M84)</f>
        <v>1068</v>
      </c>
      <c r="N84" s="24">
        <f>SUM('2015:2026'!N84)</f>
        <v>689</v>
      </c>
      <c r="O84" s="25">
        <f t="shared" si="2"/>
        <v>16775</v>
      </c>
      <c r="P84" s="12"/>
      <c r="Q84" s="39"/>
    </row>
    <row r="85" spans="1:17" x14ac:dyDescent="0.25">
      <c r="A85" s="35" t="s">
        <v>56</v>
      </c>
      <c r="B85" s="20" t="s">
        <v>2</v>
      </c>
      <c r="C85" s="21">
        <f>SUM('2015:2026'!C85)</f>
        <v>237</v>
      </c>
      <c r="D85" s="21">
        <f>SUM('2015:2026'!D85)</f>
        <v>348</v>
      </c>
      <c r="E85" s="21">
        <f>SUM('2015:2026'!E85)</f>
        <v>472</v>
      </c>
      <c r="F85" s="21">
        <f>SUM('2015:2026'!F85)</f>
        <v>384</v>
      </c>
      <c r="G85" s="21">
        <f>SUM('2015:2026'!G85)</f>
        <v>258</v>
      </c>
      <c r="H85" s="21">
        <f>SUM('2015:2026'!H85)</f>
        <v>277</v>
      </c>
      <c r="I85" s="21">
        <f>SUM('2015:2026'!I85)</f>
        <v>185</v>
      </c>
      <c r="J85" s="21">
        <f>SUM('2015:2026'!J85)</f>
        <v>229</v>
      </c>
      <c r="K85" s="21">
        <f>SUM('2015:2026'!K85)</f>
        <v>293</v>
      </c>
      <c r="L85" s="21">
        <f>SUM('2015:2026'!L85)</f>
        <v>934</v>
      </c>
      <c r="M85" s="21">
        <f>SUM('2015:2026'!M85)</f>
        <v>346</v>
      </c>
      <c r="N85" s="21">
        <f>SUM('2015:2026'!N85)</f>
        <v>200</v>
      </c>
      <c r="O85" s="22">
        <f t="shared" si="2"/>
        <v>4163</v>
      </c>
      <c r="P85" s="12"/>
      <c r="Q85" s="38">
        <f>SUM('2019'!Q85:Q87,'2020'!Q85:Q87,'2021'!Q85:Q87,'2022'!Q85:Q87,'2023'!Q85:Q87,'2024'!Q85:Q87,'2025'!Q85:Q87,'2026'!Q85:Q87)</f>
        <v>120</v>
      </c>
    </row>
    <row r="86" spans="1:17" x14ac:dyDescent="0.25">
      <c r="A86" s="36"/>
      <c r="B86" s="19" t="s">
        <v>1</v>
      </c>
      <c r="C86" s="27">
        <f>SUM('2015:2026'!C86)</f>
        <v>2981</v>
      </c>
      <c r="D86" s="17">
        <f>SUM('2015:2026'!D86)</f>
        <v>3023</v>
      </c>
      <c r="E86" s="17">
        <f>SUM('2015:2026'!E86)</f>
        <v>4246</v>
      </c>
      <c r="F86" s="17">
        <f>SUM('2015:2026'!F86)</f>
        <v>3400</v>
      </c>
      <c r="G86" s="17">
        <f>SUM('2015:2026'!G86)</f>
        <v>2939</v>
      </c>
      <c r="H86" s="17">
        <f>SUM('2015:2026'!H86)</f>
        <v>1902</v>
      </c>
      <c r="I86" s="17">
        <f>SUM('2015:2026'!I86)</f>
        <v>1751</v>
      </c>
      <c r="J86" s="17">
        <f>SUM('2015:2026'!J86)</f>
        <v>1427</v>
      </c>
      <c r="K86" s="17">
        <f>SUM('2015:2026'!K86)</f>
        <v>2393</v>
      </c>
      <c r="L86" s="17">
        <f>SUM('2015:2026'!L86)</f>
        <v>4663</v>
      </c>
      <c r="M86" s="17">
        <f>SUM('2015:2026'!M86)</f>
        <v>4187</v>
      </c>
      <c r="N86" s="17">
        <f>SUM('2015:2026'!N86)</f>
        <v>3365</v>
      </c>
      <c r="O86" s="3">
        <f t="shared" si="2"/>
        <v>36277</v>
      </c>
      <c r="P86" s="12"/>
      <c r="Q86" s="39"/>
    </row>
    <row r="87" spans="1:17" x14ac:dyDescent="0.25">
      <c r="A87" s="37"/>
      <c r="B87" s="23" t="s">
        <v>3</v>
      </c>
      <c r="C87" s="26">
        <f>SUM('2015:2026'!C87)</f>
        <v>588</v>
      </c>
      <c r="D87" s="24">
        <f>SUM('2015:2026'!D87)</f>
        <v>739</v>
      </c>
      <c r="E87" s="24">
        <f>SUM('2015:2026'!E87)</f>
        <v>791</v>
      </c>
      <c r="F87" s="24">
        <f>SUM('2015:2026'!F87)</f>
        <v>1232</v>
      </c>
      <c r="G87" s="24">
        <f>SUM('2015:2026'!G87)</f>
        <v>1235</v>
      </c>
      <c r="H87" s="24">
        <f>SUM('2015:2026'!H87)</f>
        <v>978</v>
      </c>
      <c r="I87" s="24">
        <f>SUM('2015:2026'!I87)</f>
        <v>803</v>
      </c>
      <c r="J87" s="24">
        <f>SUM('2015:2026'!J87)</f>
        <v>954</v>
      </c>
      <c r="K87" s="24">
        <f>SUM('2015:2026'!K87)</f>
        <v>819</v>
      </c>
      <c r="L87" s="24">
        <f>SUM('2015:2026'!L87)</f>
        <v>704</v>
      </c>
      <c r="M87" s="24">
        <f>SUM('2015:2026'!M87)</f>
        <v>748</v>
      </c>
      <c r="N87" s="24">
        <f>SUM('2015:2026'!N87)</f>
        <v>865</v>
      </c>
      <c r="O87" s="25">
        <f t="shared" si="2"/>
        <v>10456</v>
      </c>
      <c r="P87" s="12"/>
      <c r="Q87" s="39"/>
    </row>
    <row r="88" spans="1:17" x14ac:dyDescent="0.25">
      <c r="A88" s="35" t="s">
        <v>57</v>
      </c>
      <c r="B88" s="20" t="s">
        <v>2</v>
      </c>
      <c r="C88" s="21">
        <f>SUM('2015:2026'!C88)</f>
        <v>2388</v>
      </c>
      <c r="D88" s="21">
        <f>SUM('2015:2026'!D88)</f>
        <v>2391</v>
      </c>
      <c r="E88" s="21">
        <f>SUM('2015:2026'!E88)</f>
        <v>2341</v>
      </c>
      <c r="F88" s="21">
        <f>SUM('2015:2026'!F88)</f>
        <v>2807</v>
      </c>
      <c r="G88" s="21">
        <f>SUM('2015:2026'!G88)</f>
        <v>2624</v>
      </c>
      <c r="H88" s="21">
        <f>SUM('2015:2026'!H88)</f>
        <v>2574</v>
      </c>
      <c r="I88" s="21">
        <f>SUM('2015:2026'!I88)</f>
        <v>1625</v>
      </c>
      <c r="J88" s="21">
        <f>SUM('2015:2026'!J88)</f>
        <v>3016</v>
      </c>
      <c r="K88" s="21">
        <f>SUM('2015:2026'!K88)</f>
        <v>2120</v>
      </c>
      <c r="L88" s="21">
        <f>SUM('2015:2026'!L88)</f>
        <v>3306</v>
      </c>
      <c r="M88" s="21">
        <f>SUM('2015:2026'!M88)</f>
        <v>3292</v>
      </c>
      <c r="N88" s="21">
        <f>SUM('2015:2026'!N88)</f>
        <v>2513</v>
      </c>
      <c r="O88" s="22">
        <f t="shared" si="2"/>
        <v>30997</v>
      </c>
      <c r="P88" s="12"/>
      <c r="Q88" s="38">
        <f>SUM('2019'!Q88:Q90,'2020'!Q88:Q90,'2021'!Q88:Q90,'2022'!Q88:Q90,'2023'!Q88:Q90,'2024'!Q88:Q90,'2025'!Q88:Q90,'2026'!Q88:Q90)</f>
        <v>45</v>
      </c>
    </row>
    <row r="89" spans="1:17" x14ac:dyDescent="0.25">
      <c r="A89" s="36"/>
      <c r="B89" s="19" t="s">
        <v>1</v>
      </c>
      <c r="C89" s="27">
        <f>SUM('2015:2026'!C89)</f>
        <v>2709</v>
      </c>
      <c r="D89" s="17">
        <f>SUM('2015:2026'!D89)</f>
        <v>2848</v>
      </c>
      <c r="E89" s="17">
        <f>SUM('2015:2026'!E89)</f>
        <v>3586</v>
      </c>
      <c r="F89" s="17">
        <f>SUM('2015:2026'!F89)</f>
        <v>3291</v>
      </c>
      <c r="G89" s="17">
        <f>SUM('2015:2026'!G89)</f>
        <v>2955</v>
      </c>
      <c r="H89" s="17">
        <f>SUM('2015:2026'!H89)</f>
        <v>1898</v>
      </c>
      <c r="I89" s="17">
        <f>SUM('2015:2026'!I89)</f>
        <v>1432</v>
      </c>
      <c r="J89" s="17">
        <f>SUM('2015:2026'!J89)</f>
        <v>1276</v>
      </c>
      <c r="K89" s="17">
        <f>SUM('2015:2026'!K89)</f>
        <v>1730</v>
      </c>
      <c r="L89" s="17">
        <f>SUM('2015:2026'!L89)</f>
        <v>3403</v>
      </c>
      <c r="M89" s="17">
        <f>SUM('2015:2026'!M89)</f>
        <v>3817</v>
      </c>
      <c r="N89" s="17">
        <f>SUM('2015:2026'!N89)</f>
        <v>3191</v>
      </c>
      <c r="O89" s="3">
        <f t="shared" si="2"/>
        <v>32136</v>
      </c>
      <c r="P89" s="12"/>
      <c r="Q89" s="39"/>
    </row>
    <row r="90" spans="1:17" x14ac:dyDescent="0.25">
      <c r="A90" s="37"/>
      <c r="B90" s="23" t="s">
        <v>3</v>
      </c>
      <c r="C90" s="26">
        <f>SUM('2015:2026'!C90)</f>
        <v>871</v>
      </c>
      <c r="D90" s="24">
        <f>SUM('2015:2026'!D90)</f>
        <v>924</v>
      </c>
      <c r="E90" s="24">
        <f>SUM('2015:2026'!E90)</f>
        <v>1018</v>
      </c>
      <c r="F90" s="24">
        <f>SUM('2015:2026'!F90)</f>
        <v>1990</v>
      </c>
      <c r="G90" s="24">
        <f>SUM('2015:2026'!G90)</f>
        <v>1401</v>
      </c>
      <c r="H90" s="24">
        <f>SUM('2015:2026'!H90)</f>
        <v>1048</v>
      </c>
      <c r="I90" s="24">
        <f>SUM('2015:2026'!I90)</f>
        <v>828</v>
      </c>
      <c r="J90" s="24">
        <f>SUM('2015:2026'!J90)</f>
        <v>982</v>
      </c>
      <c r="K90" s="24">
        <f>SUM('2015:2026'!K90)</f>
        <v>1030</v>
      </c>
      <c r="L90" s="24">
        <f>SUM('2015:2026'!L90)</f>
        <v>1002</v>
      </c>
      <c r="M90" s="24">
        <f>SUM('2015:2026'!M90)</f>
        <v>1105</v>
      </c>
      <c r="N90" s="24">
        <f>SUM('2015:2026'!N90)</f>
        <v>925</v>
      </c>
      <c r="O90" s="25">
        <f t="shared" si="2"/>
        <v>13124</v>
      </c>
      <c r="P90" s="12"/>
      <c r="Q90" s="39"/>
    </row>
    <row r="91" spans="1:17" x14ac:dyDescent="0.25">
      <c r="A91" s="35" t="s">
        <v>58</v>
      </c>
      <c r="B91" s="20" t="s">
        <v>2</v>
      </c>
      <c r="C91" s="21">
        <f>SUM('2015:2026'!C91)</f>
        <v>384</v>
      </c>
      <c r="D91" s="21">
        <f>SUM('2015:2026'!D91)</f>
        <v>394</v>
      </c>
      <c r="E91" s="21">
        <f>SUM('2015:2026'!E91)</f>
        <v>409</v>
      </c>
      <c r="F91" s="21">
        <f>SUM('2015:2026'!F91)</f>
        <v>420</v>
      </c>
      <c r="G91" s="21">
        <f>SUM('2015:2026'!G91)</f>
        <v>780</v>
      </c>
      <c r="H91" s="21">
        <f>SUM('2015:2026'!H91)</f>
        <v>461</v>
      </c>
      <c r="I91" s="21">
        <f>SUM('2015:2026'!I91)</f>
        <v>283</v>
      </c>
      <c r="J91" s="21">
        <f>SUM('2015:2026'!J91)</f>
        <v>312</v>
      </c>
      <c r="K91" s="21">
        <f>SUM('2015:2026'!K91)</f>
        <v>330</v>
      </c>
      <c r="L91" s="21">
        <f>SUM('2015:2026'!L91)</f>
        <v>603</v>
      </c>
      <c r="M91" s="21">
        <f>SUM('2015:2026'!M91)</f>
        <v>665</v>
      </c>
      <c r="N91" s="21">
        <f>SUM('2015:2026'!N91)</f>
        <v>403</v>
      </c>
      <c r="O91" s="22">
        <f t="shared" si="2"/>
        <v>5444</v>
      </c>
      <c r="P91" s="12"/>
      <c r="Q91" s="38">
        <f>SUM('2019'!Q91:Q93,'2020'!Q91:Q93,'2021'!Q91:Q93,'2022'!Q91:Q93,'2023'!Q91:Q93,'2024'!Q91:Q93,'2025'!Q91:Q93,'2026'!Q91:Q93)</f>
        <v>22</v>
      </c>
    </row>
    <row r="92" spans="1:17" x14ac:dyDescent="0.25">
      <c r="A92" s="36"/>
      <c r="B92" s="19" t="s">
        <v>1</v>
      </c>
      <c r="C92" s="27">
        <f>SUM('2015:2026'!C92)</f>
        <v>353</v>
      </c>
      <c r="D92" s="17">
        <f>SUM('2015:2026'!D92)</f>
        <v>351</v>
      </c>
      <c r="E92" s="17">
        <f>SUM('2015:2026'!E92)</f>
        <v>566</v>
      </c>
      <c r="F92" s="17">
        <f>SUM('2015:2026'!F92)</f>
        <v>607</v>
      </c>
      <c r="G92" s="17">
        <f>SUM('2015:2026'!G92)</f>
        <v>673</v>
      </c>
      <c r="H92" s="17">
        <f>SUM('2015:2026'!H92)</f>
        <v>601</v>
      </c>
      <c r="I92" s="17">
        <f>SUM('2015:2026'!I92)</f>
        <v>460</v>
      </c>
      <c r="J92" s="17">
        <f>SUM('2015:2026'!J92)</f>
        <v>161</v>
      </c>
      <c r="K92" s="17">
        <f>SUM('2015:2026'!K92)</f>
        <v>259</v>
      </c>
      <c r="L92" s="17">
        <f>SUM('2015:2026'!L92)</f>
        <v>511</v>
      </c>
      <c r="M92" s="17">
        <f>SUM('2015:2026'!M92)</f>
        <v>573</v>
      </c>
      <c r="N92" s="17">
        <f>SUM('2015:2026'!N92)</f>
        <v>488</v>
      </c>
      <c r="O92" s="3">
        <f t="shared" si="2"/>
        <v>5603</v>
      </c>
      <c r="P92" s="12"/>
      <c r="Q92" s="39"/>
    </row>
    <row r="93" spans="1:17" x14ac:dyDescent="0.25">
      <c r="A93" s="37"/>
      <c r="B93" s="23" t="s">
        <v>3</v>
      </c>
      <c r="C93" s="26">
        <f>SUM('2015:2026'!C93)</f>
        <v>368</v>
      </c>
      <c r="D93" s="24">
        <f>SUM('2015:2026'!D93)</f>
        <v>391</v>
      </c>
      <c r="E93" s="24">
        <f>SUM('2015:2026'!E93)</f>
        <v>379</v>
      </c>
      <c r="F93" s="24">
        <f>SUM('2015:2026'!F93)</f>
        <v>594</v>
      </c>
      <c r="G93" s="24">
        <f>SUM('2015:2026'!G93)</f>
        <v>711</v>
      </c>
      <c r="H93" s="24">
        <f>SUM('2015:2026'!H93)</f>
        <v>454</v>
      </c>
      <c r="I93" s="24">
        <f>SUM('2015:2026'!I93)</f>
        <v>319</v>
      </c>
      <c r="J93" s="24">
        <f>SUM('2015:2026'!J93)</f>
        <v>453</v>
      </c>
      <c r="K93" s="24">
        <f>SUM('2015:2026'!K93)</f>
        <v>219</v>
      </c>
      <c r="L93" s="24">
        <f>SUM('2015:2026'!L93)</f>
        <v>198</v>
      </c>
      <c r="M93" s="24">
        <f>SUM('2015:2026'!M93)</f>
        <v>298</v>
      </c>
      <c r="N93" s="24">
        <f>SUM('2015:2026'!N93)</f>
        <v>274</v>
      </c>
      <c r="O93" s="25">
        <f t="shared" si="2"/>
        <v>4658</v>
      </c>
      <c r="P93" s="12"/>
      <c r="Q93" s="39"/>
    </row>
    <row r="94" spans="1:17" x14ac:dyDescent="0.25">
      <c r="A94" s="35" t="s">
        <v>59</v>
      </c>
      <c r="B94" s="20" t="s">
        <v>2</v>
      </c>
      <c r="C94" s="21">
        <f>SUM('2015:2026'!C94)</f>
        <v>162</v>
      </c>
      <c r="D94" s="21">
        <f>SUM('2015:2026'!D94)</f>
        <v>185</v>
      </c>
      <c r="E94" s="21">
        <f>SUM('2015:2026'!E94)</f>
        <v>168</v>
      </c>
      <c r="F94" s="21">
        <f>SUM('2015:2026'!F94)</f>
        <v>157</v>
      </c>
      <c r="G94" s="21">
        <f>SUM('2015:2026'!G94)</f>
        <v>133</v>
      </c>
      <c r="H94" s="21">
        <f>SUM('2015:2026'!H94)</f>
        <v>132</v>
      </c>
      <c r="I94" s="21">
        <f>SUM('2015:2026'!I94)</f>
        <v>65</v>
      </c>
      <c r="J94" s="21">
        <f>SUM('2015:2026'!J94)</f>
        <v>65</v>
      </c>
      <c r="K94" s="21">
        <f>SUM('2015:2026'!K94)</f>
        <v>78</v>
      </c>
      <c r="L94" s="21">
        <f>SUM('2015:2026'!L94)</f>
        <v>310</v>
      </c>
      <c r="M94" s="21">
        <f>SUM('2015:2026'!M94)</f>
        <v>278</v>
      </c>
      <c r="N94" s="21">
        <f>SUM('2015:2026'!N94)</f>
        <v>125</v>
      </c>
      <c r="O94" s="22">
        <f t="shared" si="2"/>
        <v>1858</v>
      </c>
      <c r="P94" s="12"/>
      <c r="Q94" s="38">
        <f>SUM('2019'!Q94:Q96,'2020'!Q94:Q96,'2021'!Q94:Q96,'2022'!Q94:Q96,'2023'!Q94:Q96,'2024'!Q94:Q96,'2025'!Q94:Q96,'2026'!Q94:Q96)</f>
        <v>16</v>
      </c>
    </row>
    <row r="95" spans="1:17" x14ac:dyDescent="0.25">
      <c r="A95" s="36"/>
      <c r="B95" s="19" t="s">
        <v>1</v>
      </c>
      <c r="C95" s="27">
        <f>SUM('2015:2026'!C95)</f>
        <v>86</v>
      </c>
      <c r="D95" s="17">
        <f>SUM('2015:2026'!D95)</f>
        <v>73</v>
      </c>
      <c r="E95" s="17">
        <f>SUM('2015:2026'!E95)</f>
        <v>101</v>
      </c>
      <c r="F95" s="17">
        <f>SUM('2015:2026'!F95)</f>
        <v>123</v>
      </c>
      <c r="G95" s="17">
        <f>SUM('2015:2026'!G95)</f>
        <v>170</v>
      </c>
      <c r="H95" s="17">
        <f>SUM('2015:2026'!H95)</f>
        <v>140</v>
      </c>
      <c r="I95" s="17">
        <f>SUM('2015:2026'!I95)</f>
        <v>164</v>
      </c>
      <c r="J95" s="17">
        <f>SUM('2015:2026'!J95)</f>
        <v>34</v>
      </c>
      <c r="K95" s="17">
        <f>SUM('2015:2026'!K95)</f>
        <v>42</v>
      </c>
      <c r="L95" s="17">
        <f>SUM('2015:2026'!L95)</f>
        <v>110</v>
      </c>
      <c r="M95" s="17">
        <f>SUM('2015:2026'!M95)</f>
        <v>150</v>
      </c>
      <c r="N95" s="17">
        <f>SUM('2015:2026'!N95)</f>
        <v>137</v>
      </c>
      <c r="O95" s="3">
        <f t="shared" si="2"/>
        <v>1330</v>
      </c>
      <c r="P95" s="12"/>
      <c r="Q95" s="39"/>
    </row>
    <row r="96" spans="1:17" x14ac:dyDescent="0.25">
      <c r="A96" s="37"/>
      <c r="B96" s="23" t="s">
        <v>3</v>
      </c>
      <c r="C96" s="26">
        <f>SUM('2015:2026'!C96)</f>
        <v>188</v>
      </c>
      <c r="D96" s="24">
        <f>SUM('2015:2026'!D96)</f>
        <v>124</v>
      </c>
      <c r="E96" s="24">
        <f>SUM('2015:2026'!E96)</f>
        <v>145</v>
      </c>
      <c r="F96" s="24">
        <f>SUM('2015:2026'!F96)</f>
        <v>140</v>
      </c>
      <c r="G96" s="24">
        <f>SUM('2015:2026'!G96)</f>
        <v>487</v>
      </c>
      <c r="H96" s="24">
        <f>SUM('2015:2026'!H96)</f>
        <v>369</v>
      </c>
      <c r="I96" s="24">
        <f>SUM('2015:2026'!I96)</f>
        <v>113</v>
      </c>
      <c r="J96" s="24">
        <f>SUM('2015:2026'!J96)</f>
        <v>181</v>
      </c>
      <c r="K96" s="24">
        <f>SUM('2015:2026'!K96)</f>
        <v>121</v>
      </c>
      <c r="L96" s="24">
        <f>SUM('2015:2026'!L96)</f>
        <v>179</v>
      </c>
      <c r="M96" s="24">
        <f>SUM('2015:2026'!M96)</f>
        <v>171</v>
      </c>
      <c r="N96" s="24">
        <f>SUM('2015:2026'!N96)</f>
        <v>114</v>
      </c>
      <c r="O96" s="25">
        <f t="shared" si="2"/>
        <v>2332</v>
      </c>
      <c r="P96" s="12"/>
      <c r="Q96" s="39"/>
    </row>
    <row r="97" spans="1:17" x14ac:dyDescent="0.25">
      <c r="A97" s="35" t="s">
        <v>60</v>
      </c>
      <c r="B97" s="20" t="s">
        <v>2</v>
      </c>
      <c r="C97" s="21">
        <f>SUM('2015:2026'!C97)</f>
        <v>1083</v>
      </c>
      <c r="D97" s="21">
        <f>SUM('2015:2026'!D97)</f>
        <v>1405</v>
      </c>
      <c r="E97" s="21">
        <f>SUM('2015:2026'!E97)</f>
        <v>1467</v>
      </c>
      <c r="F97" s="21">
        <f>SUM('2015:2026'!F97)</f>
        <v>1727</v>
      </c>
      <c r="G97" s="21">
        <f>SUM('2015:2026'!G97)</f>
        <v>1341</v>
      </c>
      <c r="H97" s="21">
        <f>SUM('2015:2026'!H97)</f>
        <v>909</v>
      </c>
      <c r="I97" s="21">
        <f>SUM('2015:2026'!I97)</f>
        <v>749</v>
      </c>
      <c r="J97" s="21">
        <f>SUM('2015:2026'!J97)</f>
        <v>852</v>
      </c>
      <c r="K97" s="21">
        <f>SUM('2015:2026'!K97)</f>
        <v>1509</v>
      </c>
      <c r="L97" s="21">
        <f>SUM('2015:2026'!L97)</f>
        <v>1414</v>
      </c>
      <c r="M97" s="21">
        <f>SUM('2015:2026'!M97)</f>
        <v>1462</v>
      </c>
      <c r="N97" s="21">
        <f>SUM('2015:2026'!N97)</f>
        <v>1110</v>
      </c>
      <c r="O97" s="22">
        <f t="shared" si="2"/>
        <v>15028</v>
      </c>
      <c r="P97" s="12"/>
      <c r="Q97" s="38">
        <f>SUM('2019'!Q97:Q99,'2020'!Q97:Q99,'2021'!Q97:Q99,'2022'!Q97:Q99,'2023'!Q97:Q99,'2024'!Q97:Q99,'2025'!Q97:Q99,'2026'!Q97:Q99)</f>
        <v>77</v>
      </c>
    </row>
    <row r="98" spans="1:17" x14ac:dyDescent="0.25">
      <c r="A98" s="36"/>
      <c r="B98" s="19" t="s">
        <v>1</v>
      </c>
      <c r="C98" s="27">
        <f>SUM('2015:2026'!C98)</f>
        <v>4526</v>
      </c>
      <c r="D98" s="17">
        <f>SUM('2015:2026'!D98)</f>
        <v>5255</v>
      </c>
      <c r="E98" s="17">
        <f>SUM('2015:2026'!E98)</f>
        <v>6756</v>
      </c>
      <c r="F98" s="17">
        <f>SUM('2015:2026'!F98)</f>
        <v>7246</v>
      </c>
      <c r="G98" s="17">
        <f>SUM('2015:2026'!G98)</f>
        <v>5364</v>
      </c>
      <c r="H98" s="17">
        <f>SUM('2015:2026'!H98)</f>
        <v>2608</v>
      </c>
      <c r="I98" s="17">
        <f>SUM('2015:2026'!I98)</f>
        <v>2477</v>
      </c>
      <c r="J98" s="17">
        <f>SUM('2015:2026'!J98)</f>
        <v>1866</v>
      </c>
      <c r="K98" s="17">
        <f>SUM('2015:2026'!K98)</f>
        <v>3508</v>
      </c>
      <c r="L98" s="17">
        <f>SUM('2015:2026'!L98)</f>
        <v>5365</v>
      </c>
      <c r="M98" s="17">
        <f>SUM('2015:2026'!M98)</f>
        <v>7873</v>
      </c>
      <c r="N98" s="17">
        <f>SUM('2015:2026'!N98)</f>
        <v>5965</v>
      </c>
      <c r="O98" s="3">
        <f t="shared" si="2"/>
        <v>58809</v>
      </c>
      <c r="P98" s="12"/>
      <c r="Q98" s="39"/>
    </row>
    <row r="99" spans="1:17" x14ac:dyDescent="0.25">
      <c r="A99" s="37"/>
      <c r="B99" s="23" t="s">
        <v>3</v>
      </c>
      <c r="C99" s="26">
        <f>SUM('2015:2026'!C99)</f>
        <v>974</v>
      </c>
      <c r="D99" s="24">
        <f>SUM('2015:2026'!D99)</f>
        <v>1209</v>
      </c>
      <c r="E99" s="24">
        <f>SUM('2015:2026'!E99)</f>
        <v>1201</v>
      </c>
      <c r="F99" s="24">
        <f>SUM('2015:2026'!F99)</f>
        <v>1367</v>
      </c>
      <c r="G99" s="24">
        <f>SUM('2015:2026'!G99)</f>
        <v>1761</v>
      </c>
      <c r="H99" s="24">
        <f>SUM('2015:2026'!H99)</f>
        <v>1000</v>
      </c>
      <c r="I99" s="24">
        <f>SUM('2015:2026'!I99)</f>
        <v>910</v>
      </c>
      <c r="J99" s="24">
        <f>SUM('2015:2026'!J99)</f>
        <v>869</v>
      </c>
      <c r="K99" s="24">
        <f>SUM('2015:2026'!K99)</f>
        <v>798</v>
      </c>
      <c r="L99" s="24">
        <f>SUM('2015:2026'!L99)</f>
        <v>905</v>
      </c>
      <c r="M99" s="24">
        <f>SUM('2015:2026'!M99)</f>
        <v>1003</v>
      </c>
      <c r="N99" s="24">
        <f>SUM('2015:2026'!N99)</f>
        <v>916</v>
      </c>
      <c r="O99" s="25">
        <f t="shared" si="2"/>
        <v>12913</v>
      </c>
      <c r="P99" s="12"/>
      <c r="Q99" s="39"/>
    </row>
    <row r="100" spans="1:17" x14ac:dyDescent="0.25">
      <c r="A100" s="35" t="s">
        <v>61</v>
      </c>
      <c r="B100" s="20" t="s">
        <v>2</v>
      </c>
      <c r="C100" s="21">
        <f>SUM('2015:2026'!C100)</f>
        <v>289</v>
      </c>
      <c r="D100" s="21">
        <f>SUM('2015:2026'!D100)</f>
        <v>162</v>
      </c>
      <c r="E100" s="21">
        <f>SUM('2015:2026'!E100)</f>
        <v>181</v>
      </c>
      <c r="F100" s="21">
        <f>SUM('2015:2026'!F100)</f>
        <v>192</v>
      </c>
      <c r="G100" s="21">
        <f>SUM('2015:2026'!G100)</f>
        <v>121</v>
      </c>
      <c r="H100" s="21">
        <f>SUM('2015:2026'!H100)</f>
        <v>198</v>
      </c>
      <c r="I100" s="21">
        <f>SUM('2015:2026'!I100)</f>
        <v>173</v>
      </c>
      <c r="J100" s="21">
        <f>SUM('2015:2026'!J100)</f>
        <v>190</v>
      </c>
      <c r="K100" s="21">
        <f>SUM('2015:2026'!K100)</f>
        <v>163</v>
      </c>
      <c r="L100" s="21">
        <f>SUM('2015:2026'!L100)</f>
        <v>94</v>
      </c>
      <c r="M100" s="21">
        <f>SUM('2015:2026'!M100)</f>
        <v>158</v>
      </c>
      <c r="N100" s="21">
        <f>SUM('2015:2026'!N100)</f>
        <v>323</v>
      </c>
      <c r="O100" s="22">
        <f t="shared" ref="O100:O102" si="3">SUM(C100:N100)</f>
        <v>2244</v>
      </c>
      <c r="P100" s="12"/>
      <c r="Q100" s="38">
        <f>SUM('2019'!Q100:Q102,'2020'!Q100:Q102,'2021'!Q100:Q102,'2022'!Q100:Q102,'2023'!Q100:Q102,'2024'!Q100:Q102,'2025'!Q100:Q102,'2026'!Q100:Q102)</f>
        <v>70</v>
      </c>
    </row>
    <row r="101" spans="1:17" x14ac:dyDescent="0.25">
      <c r="A101" s="36"/>
      <c r="B101" s="19" t="s">
        <v>1</v>
      </c>
      <c r="C101" s="27">
        <f>SUM('2015:2026'!C101)</f>
        <v>270</v>
      </c>
      <c r="D101" s="17">
        <f>SUM('2015:2026'!D101)</f>
        <v>169</v>
      </c>
      <c r="E101" s="17">
        <f>SUM('2015:2026'!E101)</f>
        <v>230</v>
      </c>
      <c r="F101" s="17">
        <f>SUM('2015:2026'!F101)</f>
        <v>335</v>
      </c>
      <c r="G101" s="17">
        <f>SUM('2015:2026'!G101)</f>
        <v>297</v>
      </c>
      <c r="H101" s="17">
        <f>SUM('2015:2026'!H101)</f>
        <v>227</v>
      </c>
      <c r="I101" s="17">
        <f>SUM('2015:2026'!I101)</f>
        <v>210</v>
      </c>
      <c r="J101" s="17">
        <f>SUM('2015:2026'!J101)</f>
        <v>142</v>
      </c>
      <c r="K101" s="17">
        <f>SUM('2015:2026'!K101)</f>
        <v>167</v>
      </c>
      <c r="L101" s="17">
        <f>SUM('2015:2026'!L101)</f>
        <v>210</v>
      </c>
      <c r="M101" s="17">
        <f>SUM('2015:2026'!M101)</f>
        <v>384</v>
      </c>
      <c r="N101" s="17">
        <f>SUM('2015:2026'!N101)</f>
        <v>301</v>
      </c>
      <c r="O101" s="3">
        <f t="shared" si="3"/>
        <v>2942</v>
      </c>
      <c r="P101" s="12"/>
      <c r="Q101" s="39"/>
    </row>
    <row r="102" spans="1:17" x14ac:dyDescent="0.25">
      <c r="A102" s="37"/>
      <c r="B102" s="23" t="s">
        <v>3</v>
      </c>
      <c r="C102" s="26">
        <f>SUM('2015:2026'!C102)</f>
        <v>262</v>
      </c>
      <c r="D102" s="24">
        <f>SUM('2015:2026'!D102)</f>
        <v>230</v>
      </c>
      <c r="E102" s="24">
        <f>SUM('2015:2026'!E102)</f>
        <v>339</v>
      </c>
      <c r="F102" s="24">
        <f>SUM('2015:2026'!F102)</f>
        <v>963</v>
      </c>
      <c r="G102" s="24">
        <f>SUM('2015:2026'!G102)</f>
        <v>615</v>
      </c>
      <c r="H102" s="24">
        <f>SUM('2015:2026'!H102)</f>
        <v>334</v>
      </c>
      <c r="I102" s="24">
        <f>SUM('2015:2026'!I102)</f>
        <v>303</v>
      </c>
      <c r="J102" s="24">
        <f>SUM('2015:2026'!J102)</f>
        <v>276</v>
      </c>
      <c r="K102" s="24">
        <f>SUM('2015:2026'!K102)</f>
        <v>220</v>
      </c>
      <c r="L102" s="24">
        <f>SUM('2015:2026'!L102)</f>
        <v>115</v>
      </c>
      <c r="M102" s="24">
        <f>SUM('2015:2026'!M102)</f>
        <v>165</v>
      </c>
      <c r="N102" s="24">
        <f>SUM('2015:2026'!N102)</f>
        <v>139</v>
      </c>
      <c r="O102" s="25">
        <f t="shared" si="3"/>
        <v>3961</v>
      </c>
      <c r="P102" s="12"/>
      <c r="Q102" s="39"/>
    </row>
    <row r="103" spans="1:17" x14ac:dyDescent="0.25">
      <c r="A103" s="35" t="s">
        <v>62</v>
      </c>
      <c r="B103" s="20" t="s">
        <v>2</v>
      </c>
      <c r="C103" s="21">
        <f>SUM('2015:2026'!C103)</f>
        <v>2298</v>
      </c>
      <c r="D103" s="21">
        <f>SUM('2015:2026'!D103)</f>
        <v>2045</v>
      </c>
      <c r="E103" s="21">
        <f>SUM('2015:2026'!E103)</f>
        <v>1637</v>
      </c>
      <c r="F103" s="21">
        <f>SUM('2015:2026'!F103)</f>
        <v>1629</v>
      </c>
      <c r="G103" s="21">
        <f>SUM('2015:2026'!G103)</f>
        <v>1569</v>
      </c>
      <c r="H103" s="21">
        <f>SUM('2015:2026'!H103)</f>
        <v>1633</v>
      </c>
      <c r="I103" s="21">
        <f>SUM('2015:2026'!I103)</f>
        <v>1359</v>
      </c>
      <c r="J103" s="21">
        <f>SUM('2015:2026'!J103)</f>
        <v>1561</v>
      </c>
      <c r="K103" s="21">
        <f>SUM('2015:2026'!K103)</f>
        <v>1253</v>
      </c>
      <c r="L103" s="21">
        <f>SUM('2015:2026'!L103)</f>
        <v>1511</v>
      </c>
      <c r="M103" s="21">
        <f>SUM('2015:2026'!M103)</f>
        <v>2311</v>
      </c>
      <c r="N103" s="21">
        <f>SUM('2015:2026'!N103)</f>
        <v>1978</v>
      </c>
      <c r="O103" s="22">
        <f t="shared" ref="O103" si="4">SUM(C103:N103)</f>
        <v>20784</v>
      </c>
      <c r="P103" s="12"/>
      <c r="Q103" s="38">
        <f>SUM('2019'!Q103:Q105,'2020'!Q103:Q105,'2021'!Q103:Q105,'2022'!Q103:Q105,'2023'!Q103:Q105,'2024'!Q103:Q105,'2025'!Q103:Q105,'2026'!Q103:Q105)</f>
        <v>118</v>
      </c>
    </row>
    <row r="104" spans="1:17" x14ac:dyDescent="0.25">
      <c r="A104" s="36"/>
      <c r="B104" s="19" t="s">
        <v>1</v>
      </c>
      <c r="C104" s="27">
        <f>SUM('2015:2026'!C104)</f>
        <v>6150</v>
      </c>
      <c r="D104" s="17">
        <f>SUM('2015:2026'!D104)</f>
        <v>4999</v>
      </c>
      <c r="E104" s="17">
        <f>SUM('2015:2026'!E104)</f>
        <v>6526</v>
      </c>
      <c r="F104" s="17">
        <f>SUM('2015:2026'!F104)</f>
        <v>4754</v>
      </c>
      <c r="G104" s="17">
        <f>SUM('2015:2026'!G104)</f>
        <v>5972</v>
      </c>
      <c r="H104" s="17">
        <f>SUM('2015:2026'!H104)</f>
        <v>4749</v>
      </c>
      <c r="I104" s="17">
        <f>SUM('2015:2026'!I104)</f>
        <v>4155</v>
      </c>
      <c r="J104" s="17">
        <f>SUM('2015:2026'!J104)</f>
        <v>6517</v>
      </c>
      <c r="K104" s="17">
        <f>SUM('2015:2026'!K104)</f>
        <v>3977</v>
      </c>
      <c r="L104" s="17">
        <f>SUM('2015:2026'!L104)</f>
        <v>3991</v>
      </c>
      <c r="M104" s="17">
        <f>SUM('2015:2026'!M104)</f>
        <v>5588</v>
      </c>
      <c r="N104" s="17">
        <f>SUM('2015:2026'!N104)</f>
        <v>8102</v>
      </c>
      <c r="O104" s="3">
        <f>SUM(C104:N104)</f>
        <v>65480</v>
      </c>
      <c r="P104" s="12"/>
      <c r="Q104" s="39"/>
    </row>
    <row r="105" spans="1:17" x14ac:dyDescent="0.25">
      <c r="A105" s="37"/>
      <c r="B105" s="23" t="s">
        <v>3</v>
      </c>
      <c r="C105" s="26">
        <f>SUM('2015:2026'!C105)</f>
        <v>2712</v>
      </c>
      <c r="D105" s="24">
        <f>SUM('2015:2026'!D105)</f>
        <v>1721</v>
      </c>
      <c r="E105" s="24">
        <f>SUM('2015:2026'!E105)</f>
        <v>2068</v>
      </c>
      <c r="F105" s="24">
        <f>SUM('2015:2026'!F105)</f>
        <v>2438</v>
      </c>
      <c r="G105" s="24">
        <f>SUM('2015:2026'!G105)</f>
        <v>2812</v>
      </c>
      <c r="H105" s="24">
        <f>SUM('2015:2026'!H105)</f>
        <v>2110</v>
      </c>
      <c r="I105" s="24">
        <f>SUM('2015:2026'!I105)</f>
        <v>2119</v>
      </c>
      <c r="J105" s="24">
        <f>SUM('2015:2026'!J105)</f>
        <v>2793</v>
      </c>
      <c r="K105" s="24">
        <f>SUM('2015:2026'!K105)</f>
        <v>2114</v>
      </c>
      <c r="L105" s="24">
        <f>SUM('2015:2026'!L105)</f>
        <v>2478</v>
      </c>
      <c r="M105" s="24">
        <f>SUM('2015:2026'!M105)</f>
        <v>2966</v>
      </c>
      <c r="N105" s="24">
        <f>SUM('2015:2026'!N105)</f>
        <v>3470</v>
      </c>
      <c r="O105" s="25">
        <f>SUM(C105:N105)</f>
        <v>29801</v>
      </c>
      <c r="P105" s="12"/>
      <c r="Q105" s="39"/>
    </row>
    <row r="106" spans="1:17" x14ac:dyDescent="0.25">
      <c r="A106" s="35" t="s">
        <v>63</v>
      </c>
      <c r="B106" s="20" t="s">
        <v>2</v>
      </c>
      <c r="C106" s="21">
        <f>SUM('2015:2026'!C106)</f>
        <v>844</v>
      </c>
      <c r="D106" s="21">
        <f>SUM('2015:2026'!D106)</f>
        <v>511</v>
      </c>
      <c r="E106" s="21">
        <f>SUM('2015:2026'!E106)</f>
        <v>440</v>
      </c>
      <c r="F106" s="21">
        <f>SUM('2015:2026'!F106)</f>
        <v>462</v>
      </c>
      <c r="G106" s="21">
        <f>SUM('2015:2026'!G106)</f>
        <v>342</v>
      </c>
      <c r="H106" s="21">
        <f>SUM('2015:2026'!H106)</f>
        <v>256</v>
      </c>
      <c r="I106" s="21">
        <f>SUM('2015:2026'!I106)</f>
        <v>310</v>
      </c>
      <c r="J106" s="21">
        <f>SUM('2015:2026'!J106)</f>
        <v>380</v>
      </c>
      <c r="K106" s="21">
        <f>SUM('2015:2026'!K106)</f>
        <v>254</v>
      </c>
      <c r="L106" s="21">
        <f>SUM('2015:2026'!L106)</f>
        <v>272</v>
      </c>
      <c r="M106" s="21">
        <f>SUM('2015:2026'!M106)</f>
        <v>718</v>
      </c>
      <c r="N106" s="21">
        <f>SUM('2015:2026'!N106)</f>
        <v>448</v>
      </c>
      <c r="O106" s="22">
        <f t="shared" ref="O106:O108" si="5">SUM(C106:N106)</f>
        <v>5237</v>
      </c>
      <c r="P106" s="12"/>
      <c r="Q106" s="38">
        <f>SUM('2019'!Q106:Q108,'2020'!Q106:Q108,'2021'!Q106:Q108,'2022'!Q106:Q108,'2023'!Q106:Q108,'2024'!Q106:Q108,'2025'!Q106:Q108,'2026'!Q106:Q108)</f>
        <v>24</v>
      </c>
    </row>
    <row r="107" spans="1:17" x14ac:dyDescent="0.25">
      <c r="A107" s="36"/>
      <c r="B107" s="19" t="s">
        <v>1</v>
      </c>
      <c r="C107" s="27">
        <f>SUM('2015:2026'!C107)</f>
        <v>1948</v>
      </c>
      <c r="D107" s="17">
        <f>SUM('2015:2026'!D107)</f>
        <v>1545</v>
      </c>
      <c r="E107" s="17">
        <f>SUM('2015:2026'!E107)</f>
        <v>1971</v>
      </c>
      <c r="F107" s="17">
        <f>SUM('2015:2026'!F107)</f>
        <v>1749</v>
      </c>
      <c r="G107" s="17">
        <f>SUM('2015:2026'!G107)</f>
        <v>1829</v>
      </c>
      <c r="H107" s="17">
        <f>SUM('2015:2026'!H107)</f>
        <v>815</v>
      </c>
      <c r="I107" s="17">
        <f>SUM('2015:2026'!I107)</f>
        <v>801</v>
      </c>
      <c r="J107" s="17">
        <f>SUM('2015:2026'!J107)</f>
        <v>542</v>
      </c>
      <c r="K107" s="17">
        <f>SUM('2015:2026'!K107)</f>
        <v>769</v>
      </c>
      <c r="L107" s="17">
        <f>SUM('2015:2026'!L107)</f>
        <v>1111</v>
      </c>
      <c r="M107" s="17">
        <f>SUM('2015:2026'!M107)</f>
        <v>1449</v>
      </c>
      <c r="N107" s="17">
        <f>SUM('2015:2026'!N107)</f>
        <v>2228</v>
      </c>
      <c r="O107" s="3">
        <f t="shared" si="5"/>
        <v>16757</v>
      </c>
      <c r="P107" s="12"/>
      <c r="Q107" s="39"/>
    </row>
    <row r="108" spans="1:17" x14ac:dyDescent="0.25">
      <c r="A108" s="37"/>
      <c r="B108" s="23" t="s">
        <v>3</v>
      </c>
      <c r="C108" s="26">
        <f>SUM('2015:2026'!C108)</f>
        <v>811</v>
      </c>
      <c r="D108" s="24">
        <f>SUM('2015:2026'!D108)</f>
        <v>876</v>
      </c>
      <c r="E108" s="24">
        <f>SUM('2015:2026'!E108)</f>
        <v>1119</v>
      </c>
      <c r="F108" s="24">
        <f>SUM('2015:2026'!F108)</f>
        <v>1355</v>
      </c>
      <c r="G108" s="24">
        <f>SUM('2015:2026'!G108)</f>
        <v>1455</v>
      </c>
      <c r="H108" s="24">
        <f>SUM('2015:2026'!H108)</f>
        <v>1030</v>
      </c>
      <c r="I108" s="24">
        <f>SUM('2015:2026'!I108)</f>
        <v>1010</v>
      </c>
      <c r="J108" s="24">
        <f>SUM('2015:2026'!J108)</f>
        <v>1206</v>
      </c>
      <c r="K108" s="24">
        <f>SUM('2015:2026'!K108)</f>
        <v>1286</v>
      </c>
      <c r="L108" s="24">
        <f>SUM('2015:2026'!L108)</f>
        <v>1080</v>
      </c>
      <c r="M108" s="24">
        <f>SUM('2015:2026'!M108)</f>
        <v>846</v>
      </c>
      <c r="N108" s="24">
        <f>SUM('2015:2026'!N108)</f>
        <v>677</v>
      </c>
      <c r="O108" s="25">
        <f t="shared" si="5"/>
        <v>12751</v>
      </c>
      <c r="P108" s="12"/>
      <c r="Q108" s="39"/>
    </row>
    <row r="109" spans="1:17" x14ac:dyDescent="0.25">
      <c r="A109" s="35" t="s">
        <v>64</v>
      </c>
      <c r="B109" s="20" t="s">
        <v>2</v>
      </c>
      <c r="C109" s="21">
        <f>SUM('2015:2026'!C109)</f>
        <v>429</v>
      </c>
      <c r="D109" s="21">
        <f>SUM('2015:2026'!D109)</f>
        <v>324</v>
      </c>
      <c r="E109" s="21">
        <f>SUM('2015:2026'!E109)</f>
        <v>327</v>
      </c>
      <c r="F109" s="21">
        <f>SUM('2015:2026'!F109)</f>
        <v>296</v>
      </c>
      <c r="G109" s="21">
        <f>SUM('2015:2026'!G109)</f>
        <v>157</v>
      </c>
      <c r="H109" s="21">
        <f>SUM('2015:2026'!H109)</f>
        <v>140</v>
      </c>
      <c r="I109" s="21">
        <f>SUM('2015:2026'!I109)</f>
        <v>127</v>
      </c>
      <c r="J109" s="21">
        <f>SUM('2015:2026'!J109)</f>
        <v>197</v>
      </c>
      <c r="K109" s="21">
        <f>SUM('2015:2026'!K109)</f>
        <v>140</v>
      </c>
      <c r="L109" s="21">
        <f>SUM('2015:2026'!L109)</f>
        <v>171</v>
      </c>
      <c r="M109" s="21">
        <f>SUM('2015:2026'!M109)</f>
        <v>117</v>
      </c>
      <c r="N109" s="21">
        <f>SUM('2015:2026'!N109)</f>
        <v>468</v>
      </c>
      <c r="O109" s="22">
        <f t="shared" ref="O109:O111" si="6">SUM(C109:N109)</f>
        <v>2893</v>
      </c>
      <c r="P109" s="12"/>
      <c r="Q109" s="38">
        <f>SUM('2019'!Q109:Q111,'2020'!Q109:Q111,'2021'!Q109:Q111,'2022'!Q109:Q111,'2023'!Q109:Q111,'2024'!Q109:Q111,'2025'!Q109:Q111,'2026'!Q109:Q111)</f>
        <v>54</v>
      </c>
    </row>
    <row r="110" spans="1:17" x14ac:dyDescent="0.25">
      <c r="A110" s="36"/>
      <c r="B110" s="19" t="s">
        <v>1</v>
      </c>
      <c r="C110" s="27">
        <f>SUM('2015:2026'!C110)</f>
        <v>1456</v>
      </c>
      <c r="D110" s="17">
        <f>SUM('2015:2026'!D110)</f>
        <v>1741</v>
      </c>
      <c r="E110" s="17">
        <f>SUM('2015:2026'!E110)</f>
        <v>2366</v>
      </c>
      <c r="F110" s="17">
        <f>SUM('2015:2026'!F110)</f>
        <v>2361</v>
      </c>
      <c r="G110" s="17">
        <f>SUM('2015:2026'!G110)</f>
        <v>2130</v>
      </c>
      <c r="H110" s="17">
        <f>SUM('2015:2026'!H110)</f>
        <v>1142</v>
      </c>
      <c r="I110" s="17">
        <f>SUM('2015:2026'!I110)</f>
        <v>1042</v>
      </c>
      <c r="J110" s="17">
        <f>SUM('2015:2026'!J110)</f>
        <v>711</v>
      </c>
      <c r="K110" s="17">
        <f>SUM('2015:2026'!K110)</f>
        <v>1130</v>
      </c>
      <c r="L110" s="17">
        <f>SUM('2015:2026'!L110)</f>
        <v>1670</v>
      </c>
      <c r="M110" s="17">
        <f>SUM('2015:2026'!M110)</f>
        <v>1802</v>
      </c>
      <c r="N110" s="17">
        <f>SUM('2015:2026'!N110)</f>
        <v>1973</v>
      </c>
      <c r="O110" s="3">
        <f t="shared" si="6"/>
        <v>19524</v>
      </c>
      <c r="P110" s="12"/>
      <c r="Q110" s="39"/>
    </row>
    <row r="111" spans="1:17" x14ac:dyDescent="0.25">
      <c r="A111" s="37"/>
      <c r="B111" s="23" t="s">
        <v>3</v>
      </c>
      <c r="C111" s="26">
        <f>SUM('2015:2026'!C111)</f>
        <v>371</v>
      </c>
      <c r="D111" s="24">
        <f>SUM('2015:2026'!D111)</f>
        <v>456</v>
      </c>
      <c r="E111" s="24">
        <f>SUM('2015:2026'!E111)</f>
        <v>784</v>
      </c>
      <c r="F111" s="24">
        <f>SUM('2015:2026'!F111)</f>
        <v>1025</v>
      </c>
      <c r="G111" s="24">
        <f>SUM('2015:2026'!G111)</f>
        <v>1195</v>
      </c>
      <c r="H111" s="24">
        <f>SUM('2015:2026'!H111)</f>
        <v>806</v>
      </c>
      <c r="I111" s="24">
        <f>SUM('2015:2026'!I111)</f>
        <v>500</v>
      </c>
      <c r="J111" s="24">
        <f>SUM('2015:2026'!J111)</f>
        <v>869</v>
      </c>
      <c r="K111" s="24">
        <f>SUM('2015:2026'!K111)</f>
        <v>765</v>
      </c>
      <c r="L111" s="24">
        <f>SUM('2015:2026'!L111)</f>
        <v>519</v>
      </c>
      <c r="M111" s="24">
        <f>SUM('2015:2026'!M111)</f>
        <v>597</v>
      </c>
      <c r="N111" s="24">
        <f>SUM('2015:2026'!N111)</f>
        <v>375</v>
      </c>
      <c r="O111" s="25">
        <f t="shared" si="6"/>
        <v>8262</v>
      </c>
      <c r="P111" s="12"/>
      <c r="Q111" s="39"/>
    </row>
    <row r="112" spans="1:17" x14ac:dyDescent="0.25">
      <c r="A112" s="35" t="s">
        <v>65</v>
      </c>
      <c r="B112" s="20" t="s">
        <v>2</v>
      </c>
      <c r="C112" s="21">
        <f>SUM('2015:2026'!C112)</f>
        <v>139</v>
      </c>
      <c r="D112" s="21">
        <f>SUM('2015:2026'!D112)</f>
        <v>156</v>
      </c>
      <c r="E112" s="21">
        <f>SUM('2015:2026'!E112)</f>
        <v>257</v>
      </c>
      <c r="F112" s="21">
        <f>SUM('2015:2026'!F112)</f>
        <v>709</v>
      </c>
      <c r="G112" s="21">
        <f>SUM('2015:2026'!G112)</f>
        <v>179</v>
      </c>
      <c r="H112" s="21">
        <f>SUM('2015:2026'!H112)</f>
        <v>123</v>
      </c>
      <c r="I112" s="21">
        <f>SUM('2015:2026'!I112)</f>
        <v>140</v>
      </c>
      <c r="J112" s="21">
        <f>SUM('2015:2026'!J112)</f>
        <v>128</v>
      </c>
      <c r="K112" s="21">
        <f>SUM('2015:2026'!K112)</f>
        <v>161</v>
      </c>
      <c r="L112" s="21">
        <f>SUM('2015:2026'!L112)</f>
        <v>183</v>
      </c>
      <c r="M112" s="21">
        <f>SUM('2015:2026'!M112)</f>
        <v>184</v>
      </c>
      <c r="N112" s="21">
        <f>SUM('2015:2026'!N112)</f>
        <v>145</v>
      </c>
      <c r="O112" s="22">
        <f t="shared" ref="O112:O114" si="7">SUM(C112:N112)</f>
        <v>2504</v>
      </c>
      <c r="P112" s="12"/>
      <c r="Q112" s="38">
        <f>SUM('2019'!Q112:Q114,'2020'!Q112:Q114,'2021'!Q112:Q114,'2022'!Q112:Q114,'2023'!Q112:Q114,'2024'!Q112:Q114,'2025'!Q112:Q114,'2026'!Q112:Q114)</f>
        <v>11</v>
      </c>
    </row>
    <row r="113" spans="1:17" x14ac:dyDescent="0.25">
      <c r="A113" s="36"/>
      <c r="B113" s="19" t="s">
        <v>1</v>
      </c>
      <c r="C113" s="27">
        <f>SUM('2015:2026'!C113)</f>
        <v>137</v>
      </c>
      <c r="D113" s="17">
        <f>SUM('2015:2026'!D113)</f>
        <v>80</v>
      </c>
      <c r="E113" s="17">
        <f>SUM('2015:2026'!E113)</f>
        <v>134</v>
      </c>
      <c r="F113" s="17">
        <f>SUM('2015:2026'!F113)</f>
        <v>260</v>
      </c>
      <c r="G113" s="17">
        <f>SUM('2015:2026'!G113)</f>
        <v>147</v>
      </c>
      <c r="H113" s="17">
        <f>SUM('2015:2026'!H113)</f>
        <v>203</v>
      </c>
      <c r="I113" s="17">
        <f>SUM('2015:2026'!I113)</f>
        <v>145</v>
      </c>
      <c r="J113" s="17">
        <f>SUM('2015:2026'!J113)</f>
        <v>49</v>
      </c>
      <c r="K113" s="17">
        <f>SUM('2015:2026'!K113)</f>
        <v>113</v>
      </c>
      <c r="L113" s="17">
        <f>SUM('2015:2026'!L113)</f>
        <v>87</v>
      </c>
      <c r="M113" s="17">
        <f>SUM('2015:2026'!M113)</f>
        <v>123</v>
      </c>
      <c r="N113" s="17">
        <f>SUM('2015:2026'!N113)</f>
        <v>104</v>
      </c>
      <c r="O113" s="3">
        <f t="shared" si="7"/>
        <v>1582</v>
      </c>
      <c r="P113" s="12"/>
      <c r="Q113" s="39"/>
    </row>
    <row r="114" spans="1:17" x14ac:dyDescent="0.25">
      <c r="A114" s="37"/>
      <c r="B114" s="23" t="s">
        <v>3</v>
      </c>
      <c r="C114" s="26">
        <f>SUM('2015:2026'!C114)</f>
        <v>294</v>
      </c>
      <c r="D114" s="24">
        <f>SUM('2015:2026'!D114)</f>
        <v>171</v>
      </c>
      <c r="E114" s="24">
        <f>SUM('2015:2026'!E114)</f>
        <v>291</v>
      </c>
      <c r="F114" s="24">
        <f>SUM('2015:2026'!F114)</f>
        <v>370</v>
      </c>
      <c r="G114" s="24">
        <f>SUM('2015:2026'!G114)</f>
        <v>478</v>
      </c>
      <c r="H114" s="24">
        <f>SUM('2015:2026'!H114)</f>
        <v>256</v>
      </c>
      <c r="I114" s="24">
        <f>SUM('2015:2026'!I114)</f>
        <v>164</v>
      </c>
      <c r="J114" s="24">
        <f>SUM('2015:2026'!J114)</f>
        <v>273</v>
      </c>
      <c r="K114" s="24">
        <f>SUM('2015:2026'!K114)</f>
        <v>114</v>
      </c>
      <c r="L114" s="24">
        <f>SUM('2015:2026'!L114)</f>
        <v>98</v>
      </c>
      <c r="M114" s="24">
        <f>SUM('2015:2026'!M114)</f>
        <v>162</v>
      </c>
      <c r="N114" s="24">
        <f>SUM('2015:2026'!N114)</f>
        <v>154</v>
      </c>
      <c r="O114" s="25">
        <f t="shared" si="7"/>
        <v>2825</v>
      </c>
      <c r="P114" s="12"/>
      <c r="Q114" s="39"/>
    </row>
    <row r="115" spans="1:17" x14ac:dyDescent="0.25">
      <c r="A115" s="35" t="s">
        <v>67</v>
      </c>
      <c r="B115" s="20" t="s">
        <v>2</v>
      </c>
      <c r="C115" s="21">
        <f>SUM('2015:2026'!C115)</f>
        <v>65</v>
      </c>
      <c r="D115" s="21">
        <f>SUM('2015:2026'!D115)</f>
        <v>162</v>
      </c>
      <c r="E115" s="21">
        <f>SUM('2015:2026'!E115)</f>
        <v>165</v>
      </c>
      <c r="F115" s="21">
        <f>SUM('2015:2026'!F115)</f>
        <v>182</v>
      </c>
      <c r="G115" s="21">
        <f>SUM('2015:2026'!G115)</f>
        <v>102</v>
      </c>
      <c r="H115" s="21">
        <f>SUM('2015:2026'!H115)</f>
        <v>89</v>
      </c>
      <c r="I115" s="21">
        <f>SUM('2015:2026'!I115)</f>
        <v>91</v>
      </c>
      <c r="J115" s="21">
        <f>SUM('2015:2026'!J115)</f>
        <v>75</v>
      </c>
      <c r="K115" s="21">
        <f>SUM('2015:2026'!K115)</f>
        <v>73</v>
      </c>
      <c r="L115" s="21">
        <f>SUM('2015:2026'!L115)</f>
        <v>109</v>
      </c>
      <c r="M115" s="21">
        <f>SUM('2015:2026'!M115)</f>
        <v>108</v>
      </c>
      <c r="N115" s="21">
        <f>SUM('2015:2026'!N115)</f>
        <v>81</v>
      </c>
      <c r="O115" s="22">
        <f t="shared" ref="O115:O141" si="8">SUM(C115:N115)</f>
        <v>1302</v>
      </c>
      <c r="P115" s="12"/>
      <c r="Q115" s="38">
        <f>SUM('2019'!Q115:Q117,'2020'!Q115:Q117,'2021'!Q115:Q117,'2022'!Q115:Q117,'2023'!Q115:Q117,'2024'!Q115:Q117,'2025'!Q115:Q117,'2026'!Q115:Q117)</f>
        <v>41</v>
      </c>
    </row>
    <row r="116" spans="1:17" x14ac:dyDescent="0.25">
      <c r="A116" s="36"/>
      <c r="B116" s="19" t="s">
        <v>1</v>
      </c>
      <c r="C116" s="27">
        <f>SUM('2015:2026'!C116)</f>
        <v>438</v>
      </c>
      <c r="D116" s="17">
        <f>SUM('2015:2026'!D116)</f>
        <v>452</v>
      </c>
      <c r="E116" s="17">
        <f>SUM('2015:2026'!E116)</f>
        <v>1035</v>
      </c>
      <c r="F116" s="17">
        <f>SUM('2015:2026'!F116)</f>
        <v>921</v>
      </c>
      <c r="G116" s="17">
        <f>SUM('2015:2026'!G116)</f>
        <v>919</v>
      </c>
      <c r="H116" s="17">
        <f>SUM('2015:2026'!H116)</f>
        <v>538</v>
      </c>
      <c r="I116" s="17">
        <f>SUM('2015:2026'!I116)</f>
        <v>611</v>
      </c>
      <c r="J116" s="17">
        <f>SUM('2015:2026'!J116)</f>
        <v>340</v>
      </c>
      <c r="K116" s="17">
        <f>SUM('2015:2026'!K116)</f>
        <v>447</v>
      </c>
      <c r="L116" s="17">
        <f>SUM('2015:2026'!L116)</f>
        <v>704</v>
      </c>
      <c r="M116" s="17">
        <f>SUM('2015:2026'!M116)</f>
        <v>714</v>
      </c>
      <c r="N116" s="17">
        <f>SUM('2015:2026'!N116)</f>
        <v>628</v>
      </c>
      <c r="O116" s="3">
        <f t="shared" si="8"/>
        <v>7747</v>
      </c>
      <c r="P116" s="12"/>
      <c r="Q116" s="39"/>
    </row>
    <row r="117" spans="1:17" x14ac:dyDescent="0.25">
      <c r="A117" s="37"/>
      <c r="B117" s="23" t="s">
        <v>3</v>
      </c>
      <c r="C117" s="26">
        <f>SUM('2015:2026'!C117)</f>
        <v>672</v>
      </c>
      <c r="D117" s="24">
        <f>SUM('2015:2026'!D117)</f>
        <v>570</v>
      </c>
      <c r="E117" s="24">
        <f>SUM('2015:2026'!E117)</f>
        <v>912</v>
      </c>
      <c r="F117" s="24">
        <f>SUM('2015:2026'!F117)</f>
        <v>881</v>
      </c>
      <c r="G117" s="24">
        <f>SUM('2015:2026'!G117)</f>
        <v>668</v>
      </c>
      <c r="H117" s="24">
        <f>SUM('2015:2026'!H117)</f>
        <v>619</v>
      </c>
      <c r="I117" s="24">
        <f>SUM('2015:2026'!I117)</f>
        <v>490</v>
      </c>
      <c r="J117" s="24">
        <f>SUM('2015:2026'!J117)</f>
        <v>619</v>
      </c>
      <c r="K117" s="24">
        <f>SUM('2015:2026'!K117)</f>
        <v>636</v>
      </c>
      <c r="L117" s="24">
        <f>SUM('2015:2026'!L117)</f>
        <v>344</v>
      </c>
      <c r="M117" s="24">
        <f>SUM('2015:2026'!M117)</f>
        <v>448</v>
      </c>
      <c r="N117" s="24">
        <f>SUM('2015:2026'!N117)</f>
        <v>428</v>
      </c>
      <c r="O117" s="25">
        <f t="shared" si="8"/>
        <v>7287</v>
      </c>
      <c r="P117" s="12"/>
      <c r="Q117" s="39"/>
    </row>
    <row r="118" spans="1:17" x14ac:dyDescent="0.25">
      <c r="A118" s="35" t="s">
        <v>69</v>
      </c>
      <c r="B118" s="20" t="s">
        <v>2</v>
      </c>
      <c r="C118" s="21">
        <f>SUM('2015:2026'!C118)</f>
        <v>659</v>
      </c>
      <c r="D118" s="21">
        <f>SUM('2015:2026'!D118)</f>
        <v>749</v>
      </c>
      <c r="E118" s="21">
        <f>SUM('2015:2026'!E118)</f>
        <v>707</v>
      </c>
      <c r="F118" s="21">
        <f>SUM('2015:2026'!F118)</f>
        <v>866</v>
      </c>
      <c r="G118" s="21">
        <f>SUM('2015:2026'!G118)</f>
        <v>1141</v>
      </c>
      <c r="H118" s="21">
        <f>SUM('2015:2026'!H118)</f>
        <v>707</v>
      </c>
      <c r="I118" s="21">
        <f>SUM('2015:2026'!I118)</f>
        <v>553</v>
      </c>
      <c r="J118" s="21">
        <f>SUM('2015:2026'!J118)</f>
        <v>562</v>
      </c>
      <c r="K118" s="21">
        <f>SUM('2015:2026'!K118)</f>
        <v>759</v>
      </c>
      <c r="L118" s="21">
        <f>SUM('2015:2026'!L118)</f>
        <v>900</v>
      </c>
      <c r="M118" s="21">
        <f>SUM('2015:2026'!M118)</f>
        <v>748</v>
      </c>
      <c r="N118" s="21">
        <f>SUM('2015:2026'!N118)</f>
        <v>543</v>
      </c>
      <c r="O118" s="22">
        <f>SUM(C118:N118)</f>
        <v>8894</v>
      </c>
      <c r="P118" s="12"/>
      <c r="Q118" s="38">
        <f>SUM('2019'!Q118:Q120,'2020'!Q118:Q120,'2021'!Q118:Q120,'2022'!Q118:Q120,'2023'!Q118:Q120,'2024'!Q118:Q120,'2025'!Q118:Q120,'2026'!Q118:Q120)</f>
        <v>105</v>
      </c>
    </row>
    <row r="119" spans="1:17" x14ac:dyDescent="0.25">
      <c r="A119" s="36"/>
      <c r="B119" s="19" t="s">
        <v>1</v>
      </c>
      <c r="C119" s="27">
        <f>SUM('2015:2026'!C119)</f>
        <v>491</v>
      </c>
      <c r="D119" s="17">
        <f>SUM('2015:2026'!D119)</f>
        <v>404</v>
      </c>
      <c r="E119" s="17">
        <f>SUM('2015:2026'!E119)</f>
        <v>616</v>
      </c>
      <c r="F119" s="17">
        <f>SUM('2015:2026'!F119)</f>
        <v>568</v>
      </c>
      <c r="G119" s="17">
        <f>SUM('2015:2026'!G119)</f>
        <v>767</v>
      </c>
      <c r="H119" s="17">
        <f>SUM('2015:2026'!H119)</f>
        <v>597</v>
      </c>
      <c r="I119" s="17">
        <f>SUM('2015:2026'!I119)</f>
        <v>535</v>
      </c>
      <c r="J119" s="17">
        <f>SUM('2015:2026'!J119)</f>
        <v>384</v>
      </c>
      <c r="K119" s="17">
        <f>SUM('2015:2026'!K119)</f>
        <v>555</v>
      </c>
      <c r="L119" s="17">
        <f>SUM('2015:2026'!L119)</f>
        <v>648</v>
      </c>
      <c r="M119" s="17">
        <f>SUM('2015:2026'!M119)</f>
        <v>590</v>
      </c>
      <c r="N119" s="17">
        <f>SUM('2015:2026'!N119)</f>
        <v>439</v>
      </c>
      <c r="O119" s="3">
        <f t="shared" si="8"/>
        <v>6594</v>
      </c>
      <c r="P119" s="12"/>
      <c r="Q119" s="39"/>
    </row>
    <row r="120" spans="1:17" x14ac:dyDescent="0.25">
      <c r="A120" s="37"/>
      <c r="B120" s="23" t="s">
        <v>3</v>
      </c>
      <c r="C120" s="26">
        <f>SUM('2015:2026'!C120)</f>
        <v>315</v>
      </c>
      <c r="D120" s="24">
        <f>SUM('2015:2026'!D120)</f>
        <v>294</v>
      </c>
      <c r="E120" s="24">
        <f>SUM('2015:2026'!E120)</f>
        <v>343</v>
      </c>
      <c r="F120" s="24">
        <f>SUM('2015:2026'!F120)</f>
        <v>695</v>
      </c>
      <c r="G120" s="24">
        <f>SUM('2015:2026'!G120)</f>
        <v>504</v>
      </c>
      <c r="H120" s="24">
        <f>SUM('2015:2026'!H120)</f>
        <v>354</v>
      </c>
      <c r="I120" s="24">
        <f>SUM('2015:2026'!I120)</f>
        <v>401</v>
      </c>
      <c r="J120" s="24">
        <f>SUM('2015:2026'!J120)</f>
        <v>371</v>
      </c>
      <c r="K120" s="24">
        <f>SUM('2015:2026'!K120)</f>
        <v>361</v>
      </c>
      <c r="L120" s="24">
        <f>SUM('2015:2026'!L120)</f>
        <v>441</v>
      </c>
      <c r="M120" s="24">
        <f>SUM('2015:2026'!M120)</f>
        <v>390</v>
      </c>
      <c r="N120" s="24">
        <f>SUM('2015:2026'!N120)</f>
        <v>339</v>
      </c>
      <c r="O120" s="25">
        <f t="shared" si="8"/>
        <v>4808</v>
      </c>
      <c r="P120" s="12"/>
      <c r="Q120" s="39"/>
    </row>
    <row r="121" spans="1:17" x14ac:dyDescent="0.25">
      <c r="A121" s="35" t="s">
        <v>68</v>
      </c>
      <c r="B121" s="20" t="s">
        <v>2</v>
      </c>
      <c r="C121" s="21">
        <f>SUM('2015:2026'!C121)</f>
        <v>170</v>
      </c>
      <c r="D121" s="21">
        <f>SUM('2015:2026'!D121)</f>
        <v>199</v>
      </c>
      <c r="E121" s="21">
        <f>SUM('2015:2026'!E121)</f>
        <v>201</v>
      </c>
      <c r="F121" s="21">
        <f>SUM('2015:2026'!F121)</f>
        <v>170</v>
      </c>
      <c r="G121" s="21">
        <f>SUM('2015:2026'!G121)</f>
        <v>185</v>
      </c>
      <c r="H121" s="21">
        <f>SUM('2015:2026'!H121)</f>
        <v>607</v>
      </c>
      <c r="I121" s="21">
        <f>SUM('2015:2026'!I121)</f>
        <v>350</v>
      </c>
      <c r="J121" s="21">
        <f>SUM('2015:2026'!J121)</f>
        <v>308</v>
      </c>
      <c r="K121" s="21">
        <f>SUM('2015:2026'!K121)</f>
        <v>203</v>
      </c>
      <c r="L121" s="21">
        <f>SUM('2015:2026'!L121)</f>
        <v>201</v>
      </c>
      <c r="M121" s="21">
        <f>SUM('2015:2026'!M121)</f>
        <v>163</v>
      </c>
      <c r="N121" s="21">
        <f>SUM('2015:2026'!N121)</f>
        <v>157</v>
      </c>
      <c r="O121" s="22">
        <f t="shared" si="8"/>
        <v>2914</v>
      </c>
      <c r="P121" s="12"/>
      <c r="Q121" s="38">
        <f>SUM('2019'!Q121:Q123,'2020'!Q121:Q123,'2021'!Q121:Q123,'2022'!Q121:Q123,'2023'!Q121:Q123,'2024'!Q121:Q123,'2025'!Q121:Q123,'2026'!Q121:Q123)</f>
        <v>34</v>
      </c>
    </row>
    <row r="122" spans="1:17" x14ac:dyDescent="0.25">
      <c r="A122" s="36"/>
      <c r="B122" s="19" t="s">
        <v>1</v>
      </c>
      <c r="C122" s="27">
        <f>SUM('2015:2026'!C122)</f>
        <v>613</v>
      </c>
      <c r="D122" s="17">
        <f>SUM('2015:2026'!D122)</f>
        <v>661</v>
      </c>
      <c r="E122" s="17">
        <f>SUM('2015:2026'!E122)</f>
        <v>787</v>
      </c>
      <c r="F122" s="17">
        <f>SUM('2015:2026'!F122)</f>
        <v>751</v>
      </c>
      <c r="G122" s="17">
        <f>SUM('2015:2026'!G122)</f>
        <v>761</v>
      </c>
      <c r="H122" s="17">
        <f>SUM('2015:2026'!H122)</f>
        <v>665</v>
      </c>
      <c r="I122" s="17">
        <f>SUM('2015:2026'!I122)</f>
        <v>746</v>
      </c>
      <c r="J122" s="17">
        <f>SUM('2015:2026'!J122)</f>
        <v>419</v>
      </c>
      <c r="K122" s="17">
        <f>SUM('2015:2026'!K122)</f>
        <v>571</v>
      </c>
      <c r="L122" s="17">
        <f>SUM('2015:2026'!L122)</f>
        <v>775</v>
      </c>
      <c r="M122" s="17">
        <f>SUM('2015:2026'!M122)</f>
        <v>889</v>
      </c>
      <c r="N122" s="17">
        <f>SUM('2015:2026'!N122)</f>
        <v>877</v>
      </c>
      <c r="O122" s="3">
        <f t="shared" si="8"/>
        <v>8515</v>
      </c>
      <c r="P122" s="12"/>
      <c r="Q122" s="39"/>
    </row>
    <row r="123" spans="1:17" x14ac:dyDescent="0.25">
      <c r="A123" s="37"/>
      <c r="B123" s="23" t="s">
        <v>3</v>
      </c>
      <c r="C123" s="26">
        <f>SUM('2015:2026'!C123)</f>
        <v>530</v>
      </c>
      <c r="D123" s="24">
        <f>SUM('2015:2026'!D123)</f>
        <v>334</v>
      </c>
      <c r="E123" s="24">
        <f>SUM('2015:2026'!E123)</f>
        <v>388</v>
      </c>
      <c r="F123" s="24">
        <f>SUM('2015:2026'!F123)</f>
        <v>602</v>
      </c>
      <c r="G123" s="24">
        <f>SUM('2015:2026'!G123)</f>
        <v>591</v>
      </c>
      <c r="H123" s="24">
        <f>SUM('2015:2026'!H123)</f>
        <v>608</v>
      </c>
      <c r="I123" s="24">
        <f>SUM('2015:2026'!I123)</f>
        <v>582</v>
      </c>
      <c r="J123" s="24">
        <f>SUM('2015:2026'!J123)</f>
        <v>575</v>
      </c>
      <c r="K123" s="24">
        <f>SUM('2015:2026'!K123)</f>
        <v>413</v>
      </c>
      <c r="L123" s="24">
        <f>SUM('2015:2026'!L123)</f>
        <v>459</v>
      </c>
      <c r="M123" s="24">
        <f>SUM('2015:2026'!M123)</f>
        <v>411</v>
      </c>
      <c r="N123" s="24">
        <f>SUM('2015:2026'!N123)</f>
        <v>392</v>
      </c>
      <c r="O123" s="25">
        <f t="shared" si="8"/>
        <v>5885</v>
      </c>
      <c r="P123" s="12"/>
      <c r="Q123" s="39"/>
    </row>
    <row r="124" spans="1:17" x14ac:dyDescent="0.25">
      <c r="A124" s="35" t="s">
        <v>70</v>
      </c>
      <c r="B124" s="20" t="s">
        <v>2</v>
      </c>
      <c r="C124" s="21">
        <f>SUM('2015:2026'!C124)</f>
        <v>183</v>
      </c>
      <c r="D124" s="21">
        <f>SUM('2015:2026'!D124)</f>
        <v>159</v>
      </c>
      <c r="E124" s="21">
        <f>SUM('2015:2026'!E124)</f>
        <v>149</v>
      </c>
      <c r="F124" s="21">
        <f>SUM('2015:2026'!F124)</f>
        <v>151</v>
      </c>
      <c r="G124" s="21">
        <f>SUM('2015:2026'!G124)</f>
        <v>112</v>
      </c>
      <c r="H124" s="21">
        <f>SUM('2015:2026'!H124)</f>
        <v>101</v>
      </c>
      <c r="I124" s="21">
        <f>SUM('2015:2026'!I124)</f>
        <v>347</v>
      </c>
      <c r="J124" s="21">
        <f>SUM('2015:2026'!J124)</f>
        <v>144</v>
      </c>
      <c r="K124" s="21">
        <f>SUM('2015:2026'!K124)</f>
        <v>228</v>
      </c>
      <c r="L124" s="21">
        <f>SUM('2015:2026'!L124)</f>
        <v>167</v>
      </c>
      <c r="M124" s="21">
        <f>SUM('2015:2026'!M124)</f>
        <v>161</v>
      </c>
      <c r="N124" s="21">
        <f>SUM('2015:2026'!N124)</f>
        <v>259</v>
      </c>
      <c r="O124" s="22">
        <f t="shared" si="8"/>
        <v>2161</v>
      </c>
      <c r="P124" s="12"/>
      <c r="Q124" s="38">
        <f>SUM('2019'!Q124:Q126,'2020'!Q124:Q126,'2021'!Q124:Q126,'2022'!Q124:Q126,'2023'!Q124:Q126,'2024'!Q124:Q126,'2025'!Q124:Q126,'2026'!Q124:Q126)</f>
        <v>14</v>
      </c>
    </row>
    <row r="125" spans="1:17" x14ac:dyDescent="0.25">
      <c r="A125" s="36"/>
      <c r="B125" s="19" t="s">
        <v>1</v>
      </c>
      <c r="C125" s="27">
        <f>SUM('2015:2026'!C125)</f>
        <v>185</v>
      </c>
      <c r="D125" s="17">
        <f>SUM('2015:2026'!D125)</f>
        <v>163</v>
      </c>
      <c r="E125" s="17">
        <f>SUM('2015:2026'!E125)</f>
        <v>188</v>
      </c>
      <c r="F125" s="17">
        <f>SUM('2015:2026'!F125)</f>
        <v>184</v>
      </c>
      <c r="G125" s="17">
        <f>SUM('2015:2026'!G125)</f>
        <v>166</v>
      </c>
      <c r="H125" s="17">
        <f>SUM('2015:2026'!H125)</f>
        <v>170</v>
      </c>
      <c r="I125" s="17">
        <f>SUM('2015:2026'!I125)</f>
        <v>226</v>
      </c>
      <c r="J125" s="17">
        <f>SUM('2015:2026'!J125)</f>
        <v>109</v>
      </c>
      <c r="K125" s="17">
        <f>SUM('2015:2026'!K125)</f>
        <v>139</v>
      </c>
      <c r="L125" s="17">
        <f>SUM('2015:2026'!L125)</f>
        <v>139</v>
      </c>
      <c r="M125" s="17">
        <f>SUM('2015:2026'!M125)</f>
        <v>156</v>
      </c>
      <c r="N125" s="17">
        <f>SUM('2015:2026'!N125)</f>
        <v>212</v>
      </c>
      <c r="O125" s="3">
        <f t="shared" si="8"/>
        <v>2037</v>
      </c>
      <c r="P125" s="12"/>
      <c r="Q125" s="39"/>
    </row>
    <row r="126" spans="1:17" x14ac:dyDescent="0.25">
      <c r="A126" s="37"/>
      <c r="B126" s="23" t="s">
        <v>3</v>
      </c>
      <c r="C126" s="26">
        <f>SUM('2015:2026'!C126)</f>
        <v>302</v>
      </c>
      <c r="D126" s="24">
        <f>SUM('2015:2026'!D126)</f>
        <v>274</v>
      </c>
      <c r="E126" s="24">
        <f>SUM('2015:2026'!E126)</f>
        <v>328</v>
      </c>
      <c r="F126" s="24">
        <f>SUM('2015:2026'!F126)</f>
        <v>489</v>
      </c>
      <c r="G126" s="24">
        <f>SUM('2015:2026'!G126)</f>
        <v>545</v>
      </c>
      <c r="H126" s="24">
        <f>SUM('2015:2026'!H126)</f>
        <v>351</v>
      </c>
      <c r="I126" s="24">
        <f>SUM('2015:2026'!I126)</f>
        <v>403</v>
      </c>
      <c r="J126" s="24">
        <f>SUM('2015:2026'!J126)</f>
        <v>670</v>
      </c>
      <c r="K126" s="24">
        <f>SUM('2015:2026'!K126)</f>
        <v>176</v>
      </c>
      <c r="L126" s="24">
        <f>SUM('2015:2026'!L126)</f>
        <v>116</v>
      </c>
      <c r="M126" s="24">
        <f>SUM('2015:2026'!M126)</f>
        <v>137</v>
      </c>
      <c r="N126" s="24">
        <f>SUM('2015:2026'!N126)</f>
        <v>202</v>
      </c>
      <c r="O126" s="25">
        <f t="shared" si="8"/>
        <v>3993</v>
      </c>
      <c r="P126" s="12"/>
      <c r="Q126" s="39"/>
    </row>
    <row r="127" spans="1:17" x14ac:dyDescent="0.25">
      <c r="A127" s="35" t="s">
        <v>71</v>
      </c>
      <c r="B127" s="20" t="s">
        <v>2</v>
      </c>
      <c r="C127" s="21">
        <f>SUM('2015:2026'!C127)</f>
        <v>130</v>
      </c>
      <c r="D127" s="21">
        <f>SUM('2015:2026'!D127)</f>
        <v>186</v>
      </c>
      <c r="E127" s="21">
        <f>SUM('2015:2026'!E127)</f>
        <v>257</v>
      </c>
      <c r="F127" s="21">
        <f>SUM('2015:2026'!F127)</f>
        <v>300</v>
      </c>
      <c r="G127" s="21">
        <f>SUM('2015:2026'!G127)</f>
        <v>191</v>
      </c>
      <c r="H127" s="21">
        <f>SUM('2015:2026'!H127)</f>
        <v>420</v>
      </c>
      <c r="I127" s="21">
        <f>SUM('2015:2026'!I127)</f>
        <v>249</v>
      </c>
      <c r="J127" s="21">
        <f>SUM('2015:2026'!J127)</f>
        <v>198</v>
      </c>
      <c r="K127" s="21">
        <f>SUM('2015:2026'!K127)</f>
        <v>234</v>
      </c>
      <c r="L127" s="21">
        <f>SUM('2015:2026'!L127)</f>
        <v>209</v>
      </c>
      <c r="M127" s="21">
        <f>SUM('2015:2026'!M127)</f>
        <v>179</v>
      </c>
      <c r="N127" s="21">
        <f>SUM('2015:2026'!N127)</f>
        <v>124</v>
      </c>
      <c r="O127" s="22">
        <f t="shared" si="8"/>
        <v>2677</v>
      </c>
      <c r="P127" s="12"/>
      <c r="Q127" s="38">
        <f>SUM('2019'!Q127:Q129,'2020'!Q127:Q129,'2021'!Q127:Q129,'2022'!Q127:Q129,'2023'!Q127:Q129,'2024'!Q127:Q129,'2025'!Q127:Q129,'2026'!Q127:Q129)</f>
        <v>36</v>
      </c>
    </row>
    <row r="128" spans="1:17" x14ac:dyDescent="0.25">
      <c r="A128" s="36"/>
      <c r="B128" s="19" t="s">
        <v>1</v>
      </c>
      <c r="C128" s="27">
        <f>SUM('2015:2026'!C128)</f>
        <v>0</v>
      </c>
      <c r="D128" s="17">
        <f>SUM('2015:2026'!D128)</f>
        <v>0</v>
      </c>
      <c r="E128" s="17">
        <f>SUM('2015:2026'!E128)</f>
        <v>0</v>
      </c>
      <c r="F128" s="17">
        <f>SUM('2015:2026'!F128)</f>
        <v>0</v>
      </c>
      <c r="G128" s="17">
        <f>SUM('2015:2026'!G128)</f>
        <v>0</v>
      </c>
      <c r="H128" s="17">
        <f>SUM('2015:2026'!H128)</f>
        <v>0</v>
      </c>
      <c r="I128" s="17">
        <f>SUM('2015:2026'!I128)</f>
        <v>0</v>
      </c>
      <c r="J128" s="17">
        <f>SUM('2015:2026'!J128)</f>
        <v>0</v>
      </c>
      <c r="K128" s="17">
        <f>SUM('2015:2026'!K128)</f>
        <v>0</v>
      </c>
      <c r="L128" s="17">
        <f>SUM('2015:2026'!L128)</f>
        <v>0</v>
      </c>
      <c r="M128" s="17">
        <f>SUM('2015:2026'!M128)</f>
        <v>0</v>
      </c>
      <c r="N128" s="17">
        <f>SUM('2015:2026'!N128)</f>
        <v>0</v>
      </c>
      <c r="O128" s="3">
        <f t="shared" si="8"/>
        <v>0</v>
      </c>
      <c r="P128" s="12"/>
      <c r="Q128" s="39"/>
    </row>
    <row r="129" spans="1:17" x14ac:dyDescent="0.25">
      <c r="A129" s="37"/>
      <c r="B129" s="23" t="s">
        <v>3</v>
      </c>
      <c r="C129" s="26">
        <f>SUM('2015:2026'!C129)</f>
        <v>355</v>
      </c>
      <c r="D129" s="24">
        <f>SUM('2015:2026'!D129)</f>
        <v>410</v>
      </c>
      <c r="E129" s="24">
        <f>SUM('2015:2026'!E129)</f>
        <v>334</v>
      </c>
      <c r="F129" s="24">
        <f>SUM('2015:2026'!F129)</f>
        <v>631</v>
      </c>
      <c r="G129" s="24">
        <f>SUM('2015:2026'!G129)</f>
        <v>601</v>
      </c>
      <c r="H129" s="24">
        <f>SUM('2015:2026'!H129)</f>
        <v>456</v>
      </c>
      <c r="I129" s="24">
        <f>SUM('2015:2026'!I129)</f>
        <v>436</v>
      </c>
      <c r="J129" s="24">
        <f>SUM('2015:2026'!J129)</f>
        <v>482</v>
      </c>
      <c r="K129" s="24">
        <f>SUM('2015:2026'!K129)</f>
        <v>290</v>
      </c>
      <c r="L129" s="24">
        <f>SUM('2015:2026'!L129)</f>
        <v>558</v>
      </c>
      <c r="M129" s="24">
        <f>SUM('2015:2026'!M129)</f>
        <v>573</v>
      </c>
      <c r="N129" s="24">
        <f>SUM('2015:2026'!N129)</f>
        <v>511</v>
      </c>
      <c r="O129" s="25">
        <f t="shared" si="8"/>
        <v>5637</v>
      </c>
      <c r="P129" s="12"/>
      <c r="Q129" s="39"/>
    </row>
    <row r="130" spans="1:17" x14ac:dyDescent="0.25">
      <c r="A130" s="35" t="s">
        <v>72</v>
      </c>
      <c r="B130" s="20" t="s">
        <v>2</v>
      </c>
      <c r="C130" s="21">
        <f>SUM('2015:2026'!C130)</f>
        <v>0</v>
      </c>
      <c r="D130" s="21">
        <f>SUM('2015:2026'!D130)</f>
        <v>0</v>
      </c>
      <c r="E130" s="21">
        <f>SUM('2015:2026'!E130)</f>
        <v>0</v>
      </c>
      <c r="F130" s="21">
        <f>SUM('2015:2026'!F130)</f>
        <v>0</v>
      </c>
      <c r="G130" s="21">
        <f>SUM('2015:2026'!G130)</f>
        <v>0</v>
      </c>
      <c r="H130" s="21">
        <f>SUM('2015:2026'!H130)</f>
        <v>0</v>
      </c>
      <c r="I130" s="21">
        <f>SUM('2015:2026'!I130)</f>
        <v>0</v>
      </c>
      <c r="J130" s="21">
        <f>SUM('2015:2026'!J130)</f>
        <v>0</v>
      </c>
      <c r="K130" s="21">
        <f>SUM('2015:2026'!K130)</f>
        <v>0</v>
      </c>
      <c r="L130" s="21">
        <f>SUM('2015:2026'!L130)</f>
        <v>0</v>
      </c>
      <c r="M130" s="21">
        <f>SUM('2015:2026'!M130)</f>
        <v>0</v>
      </c>
      <c r="N130" s="21">
        <f>SUM('2015:2026'!N130)</f>
        <v>0</v>
      </c>
      <c r="O130" s="22">
        <f t="shared" si="8"/>
        <v>0</v>
      </c>
      <c r="P130" s="12"/>
      <c r="Q130" s="38">
        <f>SUM('2019'!Q130:Q132,'2020'!Q130:Q132,'2021'!Q130:Q132,'2022'!Q130:Q132,'2023'!Q130:Q132,'2024'!Q130:Q132,'2025'!Q130:Q132,'2026'!Q130:Q132)</f>
        <v>29</v>
      </c>
    </row>
    <row r="131" spans="1:17" x14ac:dyDescent="0.25">
      <c r="A131" s="36"/>
      <c r="B131" s="19" t="s">
        <v>1</v>
      </c>
      <c r="C131" s="27">
        <f>SUM('2015:2026'!C131)</f>
        <v>277</v>
      </c>
      <c r="D131" s="17">
        <f>SUM('2015:2026'!D131)</f>
        <v>366</v>
      </c>
      <c r="E131" s="17">
        <f>SUM('2015:2026'!E131)</f>
        <v>628</v>
      </c>
      <c r="F131" s="17">
        <f>SUM('2015:2026'!F131)</f>
        <v>1052</v>
      </c>
      <c r="G131" s="17">
        <f>SUM('2015:2026'!G131)</f>
        <v>966</v>
      </c>
      <c r="H131" s="17">
        <f>SUM('2015:2026'!H131)</f>
        <v>699</v>
      </c>
      <c r="I131" s="17">
        <f>SUM('2015:2026'!I131)</f>
        <v>797</v>
      </c>
      <c r="J131" s="17">
        <f>SUM('2015:2026'!J131)</f>
        <v>163</v>
      </c>
      <c r="K131" s="17">
        <f>SUM('2015:2026'!K131)</f>
        <v>255</v>
      </c>
      <c r="L131" s="17">
        <f>SUM('2015:2026'!L131)</f>
        <v>390</v>
      </c>
      <c r="M131" s="17">
        <f>SUM('2015:2026'!M131)</f>
        <v>360</v>
      </c>
      <c r="N131" s="17">
        <f>SUM('2015:2026'!N131)</f>
        <v>263</v>
      </c>
      <c r="O131" s="3">
        <f t="shared" si="8"/>
        <v>6216</v>
      </c>
      <c r="P131" s="12"/>
      <c r="Q131" s="39"/>
    </row>
    <row r="132" spans="1:17" x14ac:dyDescent="0.25">
      <c r="A132" s="37"/>
      <c r="B132" s="23" t="s">
        <v>3</v>
      </c>
      <c r="C132" s="26">
        <f>SUM('2015:2026'!C132)</f>
        <v>697</v>
      </c>
      <c r="D132" s="24">
        <f>SUM('2015:2026'!D132)</f>
        <v>522</v>
      </c>
      <c r="E132" s="24">
        <f>SUM('2015:2026'!E132)</f>
        <v>710</v>
      </c>
      <c r="F132" s="24">
        <f>SUM('2015:2026'!F132)</f>
        <v>554</v>
      </c>
      <c r="G132" s="24">
        <f>SUM('2015:2026'!G132)</f>
        <v>904</v>
      </c>
      <c r="H132" s="24">
        <f>SUM('2015:2026'!H132)</f>
        <v>479</v>
      </c>
      <c r="I132" s="24">
        <f>SUM('2015:2026'!I132)</f>
        <v>386</v>
      </c>
      <c r="J132" s="24">
        <f>SUM('2015:2026'!J132)</f>
        <v>440</v>
      </c>
      <c r="K132" s="24">
        <f>SUM('2015:2026'!K132)</f>
        <v>254</v>
      </c>
      <c r="L132" s="24">
        <f>SUM('2015:2026'!L132)</f>
        <v>155</v>
      </c>
      <c r="M132" s="24">
        <f>SUM('2015:2026'!M132)</f>
        <v>218</v>
      </c>
      <c r="N132" s="24">
        <f>SUM('2015:2026'!N132)</f>
        <v>664</v>
      </c>
      <c r="O132" s="25">
        <f t="shared" si="8"/>
        <v>5983</v>
      </c>
      <c r="P132" s="12"/>
      <c r="Q132" s="39"/>
    </row>
    <row r="133" spans="1:17" x14ac:dyDescent="0.25">
      <c r="A133" s="35" t="s">
        <v>73</v>
      </c>
      <c r="B133" s="20" t="s">
        <v>2</v>
      </c>
      <c r="C133" s="21">
        <f>SUM('2015:2026'!C133)</f>
        <v>98</v>
      </c>
      <c r="D133" s="21">
        <f>SUM('2015:2026'!D133)</f>
        <v>141</v>
      </c>
      <c r="E133" s="21">
        <f>SUM('2015:2026'!E133)</f>
        <v>142</v>
      </c>
      <c r="F133" s="21">
        <f>SUM('2015:2026'!F133)</f>
        <v>146</v>
      </c>
      <c r="G133" s="21">
        <f>SUM('2015:2026'!G133)</f>
        <v>116</v>
      </c>
      <c r="H133" s="21">
        <f>SUM('2015:2026'!H133)</f>
        <v>141</v>
      </c>
      <c r="I133" s="21">
        <f>SUM('2015:2026'!I133)</f>
        <v>122</v>
      </c>
      <c r="J133" s="21">
        <f>SUM('2015:2026'!J133)</f>
        <v>141</v>
      </c>
      <c r="K133" s="21">
        <f>SUM('2015:2026'!K133)</f>
        <v>88</v>
      </c>
      <c r="L133" s="21">
        <f>SUM('2015:2026'!L133)</f>
        <v>176</v>
      </c>
      <c r="M133" s="21">
        <f>SUM('2015:2026'!M133)</f>
        <v>101</v>
      </c>
      <c r="N133" s="21">
        <f>SUM('2015:2026'!N133)</f>
        <v>72</v>
      </c>
      <c r="O133" s="22">
        <f t="shared" si="8"/>
        <v>1484</v>
      </c>
      <c r="P133" s="12"/>
      <c r="Q133" s="38">
        <f>SUM('2019'!Q133:Q135,'2020'!Q133:Q135,'2021'!Q133:Q135,'2022'!Q133:Q135,'2023'!Q133:Q135,'2024'!Q133:Q135,'2025'!Q133:Q135,'2026'!Q133:Q135)</f>
        <v>52</v>
      </c>
    </row>
    <row r="134" spans="1:17" x14ac:dyDescent="0.25">
      <c r="A134" s="36"/>
      <c r="B134" s="19" t="s">
        <v>1</v>
      </c>
      <c r="C134" s="27">
        <f>SUM('2015:2026'!C134)</f>
        <v>230</v>
      </c>
      <c r="D134" s="17">
        <f>SUM('2015:2026'!D134)</f>
        <v>378</v>
      </c>
      <c r="E134" s="17">
        <f>SUM('2015:2026'!E134)</f>
        <v>233</v>
      </c>
      <c r="F134" s="17">
        <f>SUM('2015:2026'!F134)</f>
        <v>179</v>
      </c>
      <c r="G134" s="17">
        <f>SUM('2015:2026'!G134)</f>
        <v>387</v>
      </c>
      <c r="H134" s="17">
        <f>SUM('2015:2026'!H134)</f>
        <v>220</v>
      </c>
      <c r="I134" s="17">
        <f>SUM('2015:2026'!I134)</f>
        <v>261</v>
      </c>
      <c r="J134" s="17">
        <f>SUM('2015:2026'!J134)</f>
        <v>158</v>
      </c>
      <c r="K134" s="17">
        <f>SUM('2015:2026'!K134)</f>
        <v>205</v>
      </c>
      <c r="L134" s="17">
        <f>SUM('2015:2026'!L134)</f>
        <v>186</v>
      </c>
      <c r="M134" s="17">
        <f>SUM('2015:2026'!M134)</f>
        <v>223</v>
      </c>
      <c r="N134" s="17">
        <f>SUM('2015:2026'!N134)</f>
        <v>189</v>
      </c>
      <c r="O134" s="3">
        <f t="shared" si="8"/>
        <v>2849</v>
      </c>
      <c r="P134" s="12"/>
      <c r="Q134" s="39"/>
    </row>
    <row r="135" spans="1:17" x14ac:dyDescent="0.25">
      <c r="A135" s="37"/>
      <c r="B135" s="23" t="s">
        <v>3</v>
      </c>
      <c r="C135" s="26">
        <f>SUM('2015:2026'!C135)</f>
        <v>139</v>
      </c>
      <c r="D135" s="24">
        <f>SUM('2015:2026'!D135)</f>
        <v>98</v>
      </c>
      <c r="E135" s="24">
        <f>SUM('2015:2026'!E135)</f>
        <v>169</v>
      </c>
      <c r="F135" s="24">
        <f>SUM('2015:2026'!F135)</f>
        <v>175</v>
      </c>
      <c r="G135" s="24">
        <f>SUM('2015:2026'!G135)</f>
        <v>489</v>
      </c>
      <c r="H135" s="24">
        <f>SUM('2015:2026'!H135)</f>
        <v>260</v>
      </c>
      <c r="I135" s="24">
        <f>SUM('2015:2026'!I135)</f>
        <v>169</v>
      </c>
      <c r="J135" s="24">
        <f>SUM('2015:2026'!J135)</f>
        <v>128</v>
      </c>
      <c r="K135" s="24">
        <f>SUM('2015:2026'!K135)</f>
        <v>55</v>
      </c>
      <c r="L135" s="24">
        <f>SUM('2015:2026'!L135)</f>
        <v>71</v>
      </c>
      <c r="M135" s="24">
        <f>SUM('2015:2026'!M135)</f>
        <v>81</v>
      </c>
      <c r="N135" s="24">
        <f>SUM('2015:2026'!N135)</f>
        <v>130</v>
      </c>
      <c r="O135" s="25">
        <f t="shared" si="8"/>
        <v>1964</v>
      </c>
      <c r="P135" s="12"/>
      <c r="Q135" s="39"/>
    </row>
    <row r="136" spans="1:17" x14ac:dyDescent="0.25">
      <c r="A136" s="35" t="s">
        <v>74</v>
      </c>
      <c r="B136" s="20" t="s">
        <v>2</v>
      </c>
      <c r="C136" s="21">
        <f>SUM('2015:2026'!C136)</f>
        <v>0</v>
      </c>
      <c r="D136" s="21">
        <f>SUM('2015:2026'!D136)</f>
        <v>0</v>
      </c>
      <c r="E136" s="21">
        <f>SUM('2015:2026'!E136)</f>
        <v>0</v>
      </c>
      <c r="F136" s="21">
        <f>SUM('2015:2026'!F136)</f>
        <v>0</v>
      </c>
      <c r="G136" s="21">
        <f>SUM('2015:2026'!G136)</f>
        <v>0</v>
      </c>
      <c r="H136" s="21">
        <f>SUM('2015:2026'!H136)</f>
        <v>0</v>
      </c>
      <c r="I136" s="21">
        <f>SUM('2015:2026'!I136)</f>
        <v>0</v>
      </c>
      <c r="J136" s="21">
        <f>SUM('2015:2026'!J136)</f>
        <v>0</v>
      </c>
      <c r="K136" s="21">
        <f>SUM('2015:2026'!K136)</f>
        <v>0</v>
      </c>
      <c r="L136" s="21">
        <f>SUM('2015:2026'!L136)</f>
        <v>0</v>
      </c>
      <c r="M136" s="21">
        <f>SUM('2015:2026'!M136)</f>
        <v>0</v>
      </c>
      <c r="N136" s="21">
        <f>SUM('2015:2026'!N136)</f>
        <v>0</v>
      </c>
      <c r="O136" s="22">
        <f t="shared" si="8"/>
        <v>0</v>
      </c>
      <c r="P136" s="12"/>
      <c r="Q136" s="38">
        <f>SUM('2019'!Q136:Q138,'2020'!Q136:Q138,'2021'!Q136:Q138,'2022'!Q136:Q138,'2023'!Q136:Q138,'2024'!Q136:Q138,'2025'!Q136:Q138,'2026'!Q136:Q138)</f>
        <v>0</v>
      </c>
    </row>
    <row r="137" spans="1:17" x14ac:dyDescent="0.25">
      <c r="A137" s="36"/>
      <c r="B137" s="19" t="s">
        <v>1</v>
      </c>
      <c r="C137" s="27">
        <f>SUM('2015:2026'!C137)</f>
        <v>203</v>
      </c>
      <c r="D137" s="17">
        <f>SUM('2015:2026'!D137)</f>
        <v>326</v>
      </c>
      <c r="E137" s="17">
        <f>SUM('2015:2026'!E137)</f>
        <v>201</v>
      </c>
      <c r="F137" s="17">
        <f>SUM('2015:2026'!F137)</f>
        <v>175</v>
      </c>
      <c r="G137" s="17">
        <f>SUM('2015:2026'!G137)</f>
        <v>371</v>
      </c>
      <c r="H137" s="17">
        <f>SUM('2015:2026'!H137)</f>
        <v>385</v>
      </c>
      <c r="I137" s="17">
        <f>SUM('2015:2026'!I137)</f>
        <v>400</v>
      </c>
      <c r="J137" s="17">
        <f>SUM('2015:2026'!J137)</f>
        <v>119</v>
      </c>
      <c r="K137" s="17">
        <f>SUM('2015:2026'!K137)</f>
        <v>268</v>
      </c>
      <c r="L137" s="17">
        <f>SUM('2015:2026'!L137)</f>
        <v>182</v>
      </c>
      <c r="M137" s="17">
        <f>SUM('2015:2026'!M137)</f>
        <v>229</v>
      </c>
      <c r="N137" s="17">
        <f>SUM('2015:2026'!N137)</f>
        <v>173</v>
      </c>
      <c r="O137" s="3">
        <f t="shared" si="8"/>
        <v>3032</v>
      </c>
      <c r="P137" s="12"/>
      <c r="Q137" s="39"/>
    </row>
    <row r="138" spans="1:17" x14ac:dyDescent="0.25">
      <c r="A138" s="37"/>
      <c r="B138" s="23" t="s">
        <v>3</v>
      </c>
      <c r="C138" s="26">
        <f>SUM('2015:2026'!C138)</f>
        <v>426</v>
      </c>
      <c r="D138" s="24">
        <f>SUM('2015:2026'!D138)</f>
        <v>177</v>
      </c>
      <c r="E138" s="24">
        <f>SUM('2015:2026'!E138)</f>
        <v>294</v>
      </c>
      <c r="F138" s="24">
        <f>SUM('2015:2026'!F138)</f>
        <v>595</v>
      </c>
      <c r="G138" s="24">
        <f>SUM('2015:2026'!G138)</f>
        <v>712</v>
      </c>
      <c r="H138" s="24">
        <f>SUM('2015:2026'!H138)</f>
        <v>310</v>
      </c>
      <c r="I138" s="24">
        <f>SUM('2015:2026'!I138)</f>
        <v>308</v>
      </c>
      <c r="J138" s="24">
        <f>SUM('2015:2026'!J138)</f>
        <v>358</v>
      </c>
      <c r="K138" s="24">
        <f>SUM('2015:2026'!K138)</f>
        <v>236</v>
      </c>
      <c r="L138" s="24">
        <f>SUM('2015:2026'!L138)</f>
        <v>161</v>
      </c>
      <c r="M138" s="24">
        <f>SUM('2015:2026'!M138)</f>
        <v>202</v>
      </c>
      <c r="N138" s="24">
        <f>SUM('2015:2026'!N138)</f>
        <v>293</v>
      </c>
      <c r="O138" s="25">
        <f t="shared" si="8"/>
        <v>4072</v>
      </c>
      <c r="P138" s="12"/>
      <c r="Q138" s="39"/>
    </row>
    <row r="139" spans="1:17" x14ac:dyDescent="0.25">
      <c r="A139" s="35" t="s">
        <v>75</v>
      </c>
      <c r="B139" s="20" t="s">
        <v>2</v>
      </c>
      <c r="C139" s="21">
        <f>SUM('2015:2026'!C139)</f>
        <v>979</v>
      </c>
      <c r="D139" s="21">
        <f>SUM('2015:2026'!D139)</f>
        <v>1616</v>
      </c>
      <c r="E139" s="21">
        <f>SUM('2015:2026'!E139)</f>
        <v>1976</v>
      </c>
      <c r="F139" s="21">
        <f>SUM('2015:2026'!F139)</f>
        <v>3490</v>
      </c>
      <c r="G139" s="21">
        <f>SUM('2015:2026'!G139)</f>
        <v>1643</v>
      </c>
      <c r="H139" s="21">
        <f>SUM('2015:2026'!H139)</f>
        <v>2767</v>
      </c>
      <c r="I139" s="21">
        <f>SUM('2015:2026'!I139)</f>
        <v>3718</v>
      </c>
      <c r="J139" s="21">
        <f>SUM('2015:2026'!J139)</f>
        <v>5024</v>
      </c>
      <c r="K139" s="21">
        <f>SUM('2015:2026'!K139)</f>
        <v>4215</v>
      </c>
      <c r="L139" s="21">
        <f>SUM('2015:2026'!L139)</f>
        <v>2984</v>
      </c>
      <c r="M139" s="21">
        <f>SUM('2015:2026'!M139)</f>
        <v>717</v>
      </c>
      <c r="N139" s="21">
        <f>SUM('2015:2026'!N139)</f>
        <v>851</v>
      </c>
      <c r="O139" s="22">
        <f t="shared" si="8"/>
        <v>29980</v>
      </c>
      <c r="P139" s="12"/>
      <c r="Q139" s="38">
        <f>SUM('2019'!Q139:Q141,'2020'!Q139:Q141,'2021'!Q139:Q141,'2022'!Q139:Q141,'2023'!Q139:Q141,'2024'!Q139:Q141,'2025'!Q139:Q141,'2026'!Q139:Q141)</f>
        <v>149</v>
      </c>
    </row>
    <row r="140" spans="1:17" x14ac:dyDescent="0.25">
      <c r="A140" s="36"/>
      <c r="B140" s="19" t="s">
        <v>1</v>
      </c>
      <c r="C140" s="27">
        <f>SUM('2015:2026'!C140)</f>
        <v>1222</v>
      </c>
      <c r="D140" s="17">
        <f>SUM('2015:2026'!D140)</f>
        <v>1140</v>
      </c>
      <c r="E140" s="17">
        <f>SUM('2015:2026'!E140)</f>
        <v>1622</v>
      </c>
      <c r="F140" s="17">
        <f>SUM('2015:2026'!F140)</f>
        <v>1813</v>
      </c>
      <c r="G140" s="17">
        <f>SUM('2015:2026'!G140)</f>
        <v>1664</v>
      </c>
      <c r="H140" s="17">
        <f>SUM('2015:2026'!H140)</f>
        <v>1247</v>
      </c>
      <c r="I140" s="17">
        <f>SUM('2015:2026'!I140)</f>
        <v>1652</v>
      </c>
      <c r="J140" s="17">
        <f>SUM('2015:2026'!J140)</f>
        <v>734</v>
      </c>
      <c r="K140" s="17">
        <f>SUM('2015:2026'!K140)</f>
        <v>1063</v>
      </c>
      <c r="L140" s="17">
        <f>SUM('2015:2026'!L140)</f>
        <v>1445</v>
      </c>
      <c r="M140" s="17">
        <f>SUM('2015:2026'!M140)</f>
        <v>1401</v>
      </c>
      <c r="N140" s="17">
        <f>SUM('2015:2026'!N140)</f>
        <v>1434</v>
      </c>
      <c r="O140" s="3">
        <f t="shared" si="8"/>
        <v>16437</v>
      </c>
      <c r="P140" s="12"/>
      <c r="Q140" s="39"/>
    </row>
    <row r="141" spans="1:17" x14ac:dyDescent="0.25">
      <c r="A141" s="37"/>
      <c r="B141" s="23" t="s">
        <v>3</v>
      </c>
      <c r="C141" s="26">
        <f>SUM('2015:2026'!C141)</f>
        <v>1354</v>
      </c>
      <c r="D141" s="24">
        <f>SUM('2015:2026'!D141)</f>
        <v>1163</v>
      </c>
      <c r="E141" s="24">
        <f>SUM('2015:2026'!E141)</f>
        <v>16575</v>
      </c>
      <c r="F141" s="24">
        <f>SUM('2015:2026'!F141)</f>
        <v>12580</v>
      </c>
      <c r="G141" s="24">
        <f>SUM('2015:2026'!G141)</f>
        <v>12136</v>
      </c>
      <c r="H141" s="24">
        <f>SUM('2015:2026'!H141)</f>
        <v>15716</v>
      </c>
      <c r="I141" s="24">
        <f>SUM('2015:2026'!I141)</f>
        <v>36784</v>
      </c>
      <c r="J141" s="24">
        <f>SUM('2015:2026'!J141)</f>
        <v>41639</v>
      </c>
      <c r="K141" s="24">
        <f>SUM('2015:2026'!K141)</f>
        <v>8843</v>
      </c>
      <c r="L141" s="24">
        <f>SUM('2015:2026'!L141)</f>
        <v>3581</v>
      </c>
      <c r="M141" s="24">
        <f>SUM('2015:2026'!M141)</f>
        <v>9873</v>
      </c>
      <c r="N141" s="24">
        <f>SUM('2015:2026'!N141)</f>
        <v>6360</v>
      </c>
      <c r="O141" s="25">
        <f t="shared" si="8"/>
        <v>166604</v>
      </c>
      <c r="P141" s="12"/>
      <c r="Q141" s="39"/>
    </row>
    <row r="142" spans="1:17" x14ac:dyDescent="0.25">
      <c r="A142" s="35" t="s">
        <v>78</v>
      </c>
      <c r="B142" s="20" t="s">
        <v>2</v>
      </c>
      <c r="C142" s="21">
        <f>SUM('2015:2026'!C142)</f>
        <v>187</v>
      </c>
      <c r="D142" s="21">
        <f>SUM('2015:2026'!D142)</f>
        <v>233</v>
      </c>
      <c r="E142" s="21">
        <f>SUM('2015:2026'!E142)</f>
        <v>220</v>
      </c>
      <c r="F142" s="21">
        <f>SUM('2015:2026'!F142)</f>
        <v>244</v>
      </c>
      <c r="G142" s="21">
        <f>SUM('2015:2026'!G142)</f>
        <v>133</v>
      </c>
      <c r="H142" s="21">
        <f>SUM('2015:2026'!H142)</f>
        <v>156</v>
      </c>
      <c r="I142" s="21">
        <f>SUM('2015:2026'!I142)</f>
        <v>105</v>
      </c>
      <c r="J142" s="21">
        <f>SUM('2015:2026'!J142)</f>
        <v>109</v>
      </c>
      <c r="K142" s="21">
        <f>SUM('2015:2026'!K142)</f>
        <v>124</v>
      </c>
      <c r="L142" s="21">
        <f>SUM('2015:2026'!L142)</f>
        <v>131</v>
      </c>
      <c r="M142" s="21">
        <f>SUM('2015:2026'!M142)</f>
        <v>429</v>
      </c>
      <c r="N142" s="21">
        <f>SUM('2015:2026'!N142)</f>
        <v>254</v>
      </c>
      <c r="O142" s="22">
        <f t="shared" ref="O142:O150" si="9">SUM(C142:N142)</f>
        <v>2325</v>
      </c>
      <c r="Q142" s="38">
        <f>SUM('2019'!Q142:Q144,'2020'!Q142:Q144,'2021'!Q142:Q144,'2022'!Q142:Q144,'2023'!Q142:Q144,'2024'!Q142:Q144,'2025'!Q142:Q144,'2026'!Q142:Q144)</f>
        <v>39</v>
      </c>
    </row>
    <row r="143" spans="1:17" x14ac:dyDescent="0.25">
      <c r="A143" s="36"/>
      <c r="B143" s="19" t="s">
        <v>1</v>
      </c>
      <c r="C143" s="27">
        <f>SUM('2015:2026'!C143)</f>
        <v>397</v>
      </c>
      <c r="D143" s="17">
        <f>SUM('2015:2026'!D143)</f>
        <v>363</v>
      </c>
      <c r="E143" s="17">
        <f>SUM('2015:2026'!E143)</f>
        <v>501</v>
      </c>
      <c r="F143" s="17">
        <f>SUM('2015:2026'!F143)</f>
        <v>592</v>
      </c>
      <c r="G143" s="17">
        <f>SUM('2015:2026'!G143)</f>
        <v>489</v>
      </c>
      <c r="H143" s="17">
        <f>SUM('2015:2026'!H143)</f>
        <v>338</v>
      </c>
      <c r="I143" s="17">
        <f>SUM('2015:2026'!I143)</f>
        <v>284</v>
      </c>
      <c r="J143" s="17">
        <f>SUM('2015:2026'!J143)</f>
        <v>189</v>
      </c>
      <c r="K143" s="17">
        <f>SUM('2015:2026'!K143)</f>
        <v>290</v>
      </c>
      <c r="L143" s="17">
        <f>SUM('2015:2026'!L143)</f>
        <v>300</v>
      </c>
      <c r="M143" s="17">
        <f>SUM('2015:2026'!M143)</f>
        <v>514</v>
      </c>
      <c r="N143" s="17">
        <f>SUM('2015:2026'!N143)</f>
        <v>452</v>
      </c>
      <c r="O143" s="3">
        <f t="shared" si="9"/>
        <v>4709</v>
      </c>
      <c r="Q143" s="39"/>
    </row>
    <row r="144" spans="1:17" x14ac:dyDescent="0.25">
      <c r="A144" s="37"/>
      <c r="B144" s="23" t="s">
        <v>3</v>
      </c>
      <c r="C144" s="26">
        <f>SUM('2015:2026'!C144)</f>
        <v>239</v>
      </c>
      <c r="D144" s="24">
        <f>SUM('2015:2026'!D144)</f>
        <v>194</v>
      </c>
      <c r="E144" s="24">
        <f>SUM('2015:2026'!E144)</f>
        <v>248</v>
      </c>
      <c r="F144" s="24">
        <f>SUM('2015:2026'!F144)</f>
        <v>430</v>
      </c>
      <c r="G144" s="24">
        <f>SUM('2015:2026'!G144)</f>
        <v>507</v>
      </c>
      <c r="H144" s="24">
        <f>SUM('2015:2026'!H144)</f>
        <v>271</v>
      </c>
      <c r="I144" s="24">
        <f>SUM('2015:2026'!I144)</f>
        <v>189</v>
      </c>
      <c r="J144" s="24">
        <f>SUM('2015:2026'!J144)</f>
        <v>197</v>
      </c>
      <c r="K144" s="24">
        <f>SUM('2015:2026'!K144)</f>
        <v>151</v>
      </c>
      <c r="L144" s="24">
        <f>SUM('2015:2026'!L144)</f>
        <v>118</v>
      </c>
      <c r="M144" s="24">
        <f>SUM('2015:2026'!M144)</f>
        <v>121</v>
      </c>
      <c r="N144" s="24">
        <f>SUM('2015:2026'!N144)</f>
        <v>187</v>
      </c>
      <c r="O144" s="25">
        <f t="shared" si="9"/>
        <v>2852</v>
      </c>
      <c r="Q144" s="39"/>
    </row>
    <row r="145" spans="1:17" x14ac:dyDescent="0.25">
      <c r="A145" s="35" t="s">
        <v>79</v>
      </c>
      <c r="B145" s="20" t="s">
        <v>2</v>
      </c>
      <c r="C145" s="21">
        <f>SUM('2015:2026'!C145)</f>
        <v>105</v>
      </c>
      <c r="D145" s="21">
        <f>SUM('2015:2026'!D145)</f>
        <v>140</v>
      </c>
      <c r="E145" s="21">
        <f>SUM('2015:2026'!E145)</f>
        <v>172</v>
      </c>
      <c r="F145" s="21">
        <f>SUM('2015:2026'!F145)</f>
        <v>149</v>
      </c>
      <c r="G145" s="21">
        <f>SUM('2015:2026'!G145)</f>
        <v>94</v>
      </c>
      <c r="H145" s="21">
        <f>SUM('2015:2026'!H145)</f>
        <v>73</v>
      </c>
      <c r="I145" s="21">
        <f>SUM('2015:2026'!I145)</f>
        <v>97</v>
      </c>
      <c r="J145" s="21">
        <f>SUM('2015:2026'!J145)</f>
        <v>107</v>
      </c>
      <c r="K145" s="21">
        <f>SUM('2015:2026'!K145)</f>
        <v>175</v>
      </c>
      <c r="L145" s="21">
        <f>SUM('2015:2026'!L145)</f>
        <v>221</v>
      </c>
      <c r="M145" s="21">
        <f>SUM('2015:2026'!M145)</f>
        <v>134</v>
      </c>
      <c r="N145" s="21">
        <f>SUM('2015:2026'!N145)</f>
        <v>108</v>
      </c>
      <c r="O145" s="22">
        <f t="shared" si="9"/>
        <v>1575</v>
      </c>
      <c r="Q145" s="38">
        <f>SUM('2019'!Q145:Q147,'2020'!Q145:Q147,'2021'!Q145:Q147,'2022'!Q145:Q147,'2023'!Q145:Q147,'2024'!Q145:Q147,'2025'!Q145:Q147,'2026'!Q145:Q147)</f>
        <v>25</v>
      </c>
    </row>
    <row r="146" spans="1:17" x14ac:dyDescent="0.25">
      <c r="A146" s="36"/>
      <c r="B146" s="19" t="s">
        <v>1</v>
      </c>
      <c r="C146" s="27">
        <f>SUM('2015:2026'!C146)</f>
        <v>80</v>
      </c>
      <c r="D146" s="17">
        <f>SUM('2015:2026'!D146)</f>
        <v>57</v>
      </c>
      <c r="E146" s="17">
        <f>SUM('2015:2026'!E146)</f>
        <v>128</v>
      </c>
      <c r="F146" s="17">
        <f>SUM('2015:2026'!F146)</f>
        <v>96</v>
      </c>
      <c r="G146" s="17">
        <f>SUM('2015:2026'!G146)</f>
        <v>254</v>
      </c>
      <c r="H146" s="17">
        <f>SUM('2015:2026'!H146)</f>
        <v>153</v>
      </c>
      <c r="I146" s="17">
        <f>SUM('2015:2026'!I146)</f>
        <v>187</v>
      </c>
      <c r="J146" s="17">
        <f>SUM('2015:2026'!J146)</f>
        <v>59</v>
      </c>
      <c r="K146" s="17">
        <f>SUM('2015:2026'!K146)</f>
        <v>233</v>
      </c>
      <c r="L146" s="17">
        <f>SUM('2015:2026'!L146)</f>
        <v>91</v>
      </c>
      <c r="M146" s="17">
        <f>SUM('2015:2026'!M146)</f>
        <v>85</v>
      </c>
      <c r="N146" s="17">
        <f>SUM('2015:2026'!N146)</f>
        <v>84</v>
      </c>
      <c r="O146" s="3">
        <f t="shared" si="9"/>
        <v>1507</v>
      </c>
      <c r="Q146" s="39"/>
    </row>
    <row r="147" spans="1:17" x14ac:dyDescent="0.25">
      <c r="A147" s="37"/>
      <c r="B147" s="23" t="s">
        <v>3</v>
      </c>
      <c r="C147" s="26">
        <f>SUM('2015:2026'!C147)</f>
        <v>306</v>
      </c>
      <c r="D147" s="24">
        <f>SUM('2015:2026'!D147)</f>
        <v>366</v>
      </c>
      <c r="E147" s="24">
        <f>SUM('2015:2026'!E147)</f>
        <v>213</v>
      </c>
      <c r="F147" s="24">
        <f>SUM('2015:2026'!F147)</f>
        <v>237</v>
      </c>
      <c r="G147" s="24">
        <f>SUM('2015:2026'!G147)</f>
        <v>563</v>
      </c>
      <c r="H147" s="24">
        <f>SUM('2015:2026'!H147)</f>
        <v>249</v>
      </c>
      <c r="I147" s="24">
        <f>SUM('2015:2026'!I147)</f>
        <v>223</v>
      </c>
      <c r="J147" s="24">
        <f>SUM('2015:2026'!J147)</f>
        <v>195</v>
      </c>
      <c r="K147" s="24">
        <f>SUM('2015:2026'!K147)</f>
        <v>268</v>
      </c>
      <c r="L147" s="24">
        <f>SUM('2015:2026'!L147)</f>
        <v>158</v>
      </c>
      <c r="M147" s="24">
        <f>SUM('2015:2026'!M147)</f>
        <v>169</v>
      </c>
      <c r="N147" s="24">
        <f>SUM('2015:2026'!N147)</f>
        <v>244</v>
      </c>
      <c r="O147" s="25">
        <f t="shared" si="9"/>
        <v>3191</v>
      </c>
      <c r="Q147" s="39"/>
    </row>
    <row r="148" spans="1:17" x14ac:dyDescent="0.25">
      <c r="A148" s="35" t="s">
        <v>80</v>
      </c>
      <c r="B148" s="20" t="s">
        <v>2</v>
      </c>
      <c r="C148" s="21">
        <f>SUM('2015:2026'!C148)</f>
        <v>247</v>
      </c>
      <c r="D148" s="21">
        <f>SUM('2015:2026'!D148)</f>
        <v>273</v>
      </c>
      <c r="E148" s="21">
        <f>SUM('2015:2026'!E148)</f>
        <v>287</v>
      </c>
      <c r="F148" s="21">
        <f>SUM('2015:2026'!F148)</f>
        <v>266</v>
      </c>
      <c r="G148" s="21">
        <f>SUM('2015:2026'!G148)</f>
        <v>173</v>
      </c>
      <c r="H148" s="21">
        <f>SUM('2015:2026'!H148)</f>
        <v>175</v>
      </c>
      <c r="I148" s="21">
        <f>SUM('2015:2026'!I148)</f>
        <v>180</v>
      </c>
      <c r="J148" s="21">
        <f>SUM('2015:2026'!J148)</f>
        <v>158</v>
      </c>
      <c r="K148" s="21">
        <f>SUM('2015:2026'!K148)</f>
        <v>317</v>
      </c>
      <c r="L148" s="21">
        <f>SUM('2015:2026'!L148)</f>
        <v>1167</v>
      </c>
      <c r="M148" s="21">
        <f>SUM('2015:2026'!M148)</f>
        <v>1110</v>
      </c>
      <c r="N148" s="21">
        <f>SUM('2015:2026'!N148)</f>
        <v>275</v>
      </c>
      <c r="O148" s="22">
        <f t="shared" si="9"/>
        <v>4628</v>
      </c>
      <c r="Q148" s="38">
        <f>SUM('2019'!Q148:Q150,'2020'!Q148:Q150,'2021'!Q148:Q150,'2022'!Q148:Q150,'2023'!Q148:Q150,'2024'!Q148:Q150,'2025'!Q148:Q150,'2026'!Q148:Q150)</f>
        <v>66</v>
      </c>
    </row>
    <row r="149" spans="1:17" x14ac:dyDescent="0.25">
      <c r="A149" s="36"/>
      <c r="B149" s="19" t="s">
        <v>1</v>
      </c>
      <c r="C149" s="27">
        <f>SUM('2015:2026'!C149)</f>
        <v>109</v>
      </c>
      <c r="D149" s="17">
        <f>SUM('2015:2026'!D149)</f>
        <v>109</v>
      </c>
      <c r="E149" s="17">
        <f>SUM('2015:2026'!E149)</f>
        <v>102</v>
      </c>
      <c r="F149" s="17">
        <f>SUM('2015:2026'!F149)</f>
        <v>294</v>
      </c>
      <c r="G149" s="17">
        <f>SUM('2015:2026'!G149)</f>
        <v>138</v>
      </c>
      <c r="H149" s="17">
        <f>SUM('2015:2026'!H149)</f>
        <v>132</v>
      </c>
      <c r="I149" s="17">
        <f>SUM('2015:2026'!I149)</f>
        <v>274</v>
      </c>
      <c r="J149" s="17">
        <f>SUM('2015:2026'!J149)</f>
        <v>55</v>
      </c>
      <c r="K149" s="17">
        <f>SUM('2015:2026'!K149)</f>
        <v>112</v>
      </c>
      <c r="L149" s="17">
        <f>SUM('2015:2026'!L149)</f>
        <v>157</v>
      </c>
      <c r="M149" s="17">
        <f>SUM('2015:2026'!M149)</f>
        <v>180</v>
      </c>
      <c r="N149" s="17">
        <f>SUM('2015:2026'!N149)</f>
        <v>92</v>
      </c>
      <c r="O149" s="3">
        <f t="shared" si="9"/>
        <v>1754</v>
      </c>
      <c r="Q149" s="39"/>
    </row>
    <row r="150" spans="1:17" x14ac:dyDescent="0.25">
      <c r="A150" s="37"/>
      <c r="B150" s="23" t="s">
        <v>3</v>
      </c>
      <c r="C150" s="26">
        <f>SUM('2015:2026'!C150)</f>
        <v>335</v>
      </c>
      <c r="D150" s="24">
        <f>SUM('2015:2026'!D150)</f>
        <v>619</v>
      </c>
      <c r="E150" s="24">
        <f>SUM('2015:2026'!E150)</f>
        <v>672</v>
      </c>
      <c r="F150" s="24">
        <f>SUM('2015:2026'!F150)</f>
        <v>941</v>
      </c>
      <c r="G150" s="24">
        <f>SUM('2015:2026'!G150)</f>
        <v>624</v>
      </c>
      <c r="H150" s="24">
        <f>SUM('2015:2026'!H150)</f>
        <v>563</v>
      </c>
      <c r="I150" s="24">
        <f>SUM('2015:2026'!I150)</f>
        <v>1220</v>
      </c>
      <c r="J150" s="24">
        <f>SUM('2015:2026'!J150)</f>
        <v>2189</v>
      </c>
      <c r="K150" s="24">
        <f>SUM('2015:2026'!K150)</f>
        <v>691</v>
      </c>
      <c r="L150" s="24">
        <f>SUM('2015:2026'!L150)</f>
        <v>256</v>
      </c>
      <c r="M150" s="24">
        <f>SUM('2015:2026'!M150)</f>
        <v>304</v>
      </c>
      <c r="N150" s="24">
        <f>SUM('2015:2026'!N150)</f>
        <v>454</v>
      </c>
      <c r="O150" s="25">
        <f t="shared" si="9"/>
        <v>8868</v>
      </c>
      <c r="Q150" s="39"/>
    </row>
    <row r="151" spans="1:17" x14ac:dyDescent="0.25">
      <c r="A151" s="35" t="s">
        <v>89</v>
      </c>
      <c r="B151" s="20" t="s">
        <v>2</v>
      </c>
      <c r="C151" s="21">
        <f>SUM('2015:2026'!C151)</f>
        <v>1039</v>
      </c>
      <c r="D151" s="21">
        <f>SUM('2015:2026'!D151)</f>
        <v>476</v>
      </c>
      <c r="E151" s="21">
        <f>SUM('2015:2026'!E151)</f>
        <v>333</v>
      </c>
      <c r="F151" s="21">
        <f>SUM('2015:2026'!F151)</f>
        <v>415</v>
      </c>
      <c r="G151" s="21">
        <f>SUM('2015:2026'!G151)</f>
        <v>334</v>
      </c>
      <c r="H151" s="21">
        <f>SUM('2015:2026'!H151)</f>
        <v>313</v>
      </c>
      <c r="I151" s="21">
        <f>SUM('2015:2026'!I151)</f>
        <v>277</v>
      </c>
      <c r="J151" s="21">
        <f>SUM('2015:2026'!J151)</f>
        <v>239</v>
      </c>
      <c r="K151" s="21">
        <f>SUM('2015:2026'!K151)</f>
        <v>307</v>
      </c>
      <c r="L151" s="21">
        <f>SUM('2015:2026'!L151)</f>
        <v>1044</v>
      </c>
      <c r="M151" s="21">
        <f>SUM('2015:2026'!M151)</f>
        <v>1482</v>
      </c>
      <c r="N151" s="21">
        <f>SUM('2015:2026'!N151)</f>
        <v>1825</v>
      </c>
      <c r="O151" s="3">
        <f t="shared" ref="O151:O153" si="10">SUM(C151:N151)</f>
        <v>8084</v>
      </c>
      <c r="Q151" s="38">
        <f>SUM('2019'!Q151:Q153,'2020'!Q151:Q153,'2021'!Q151:Q153,'2022'!Q151:Q153,'2023'!Q151:Q153,'2024'!Q151:Q153,'2025'!Q151:Q153,'2026'!Q151:Q153)</f>
        <v>26</v>
      </c>
    </row>
    <row r="152" spans="1:17" x14ac:dyDescent="0.25">
      <c r="A152" s="36"/>
      <c r="B152" s="19" t="s">
        <v>1</v>
      </c>
      <c r="C152" s="27">
        <f>SUM('2015:2026'!C152)</f>
        <v>285</v>
      </c>
      <c r="D152" s="17">
        <f>SUM('2015:2026'!D152)</f>
        <v>356</v>
      </c>
      <c r="E152" s="17">
        <f>SUM('2015:2026'!E152)</f>
        <v>456</v>
      </c>
      <c r="F152" s="17">
        <f>SUM('2015:2026'!F152)</f>
        <v>480</v>
      </c>
      <c r="G152" s="17">
        <f>SUM('2015:2026'!G152)</f>
        <v>443</v>
      </c>
      <c r="H152" s="17">
        <f>SUM('2015:2026'!H152)</f>
        <v>330</v>
      </c>
      <c r="I152" s="17">
        <f>SUM('2015:2026'!I152)</f>
        <v>586</v>
      </c>
      <c r="J152" s="17">
        <f>SUM('2015:2026'!J152)</f>
        <v>272</v>
      </c>
      <c r="K152" s="17">
        <f>SUM('2015:2026'!K152)</f>
        <v>244</v>
      </c>
      <c r="L152" s="17">
        <f>SUM('2015:2026'!L152)</f>
        <v>635</v>
      </c>
      <c r="M152" s="17">
        <f>SUM('2015:2026'!M152)</f>
        <v>420</v>
      </c>
      <c r="N152" s="17">
        <f>SUM('2015:2026'!N152)</f>
        <v>379</v>
      </c>
      <c r="O152" s="3">
        <f t="shared" si="10"/>
        <v>4886</v>
      </c>
      <c r="Q152" s="39"/>
    </row>
    <row r="153" spans="1:17" x14ac:dyDescent="0.25">
      <c r="A153" s="37"/>
      <c r="B153" s="23" t="s">
        <v>3</v>
      </c>
      <c r="C153" s="26">
        <f>SUM('2015:2026'!C153)</f>
        <v>394</v>
      </c>
      <c r="D153" s="24">
        <f>SUM('2015:2026'!D153)</f>
        <v>232</v>
      </c>
      <c r="E153" s="24">
        <f>SUM('2015:2026'!E153)</f>
        <v>177</v>
      </c>
      <c r="F153" s="24">
        <f>SUM('2015:2026'!F153)</f>
        <v>217</v>
      </c>
      <c r="G153" s="24">
        <f>SUM('2015:2026'!G153)</f>
        <v>522</v>
      </c>
      <c r="H153" s="24">
        <f>SUM('2015:2026'!H153)</f>
        <v>376</v>
      </c>
      <c r="I153" s="24">
        <f>SUM('2015:2026'!I153)</f>
        <v>203</v>
      </c>
      <c r="J153" s="24">
        <f>SUM('2015:2026'!J153)</f>
        <v>318</v>
      </c>
      <c r="K153" s="24">
        <f>SUM('2015:2026'!K153)</f>
        <v>614</v>
      </c>
      <c r="L153" s="24">
        <f>SUM('2015:2026'!L153)</f>
        <v>221</v>
      </c>
      <c r="M153" s="24">
        <f>SUM('2015:2026'!M153)</f>
        <v>145</v>
      </c>
      <c r="N153" s="24">
        <f>SUM('2015:2026'!N153)</f>
        <v>2889</v>
      </c>
      <c r="O153" s="3">
        <f t="shared" si="10"/>
        <v>6308</v>
      </c>
      <c r="Q153" s="39"/>
    </row>
    <row r="154" spans="1:17" x14ac:dyDescent="0.25">
      <c r="A154" s="35" t="s">
        <v>81</v>
      </c>
      <c r="B154" s="20" t="s">
        <v>2</v>
      </c>
      <c r="C154" s="21">
        <f>SUM('2015:2026'!C154)</f>
        <v>460</v>
      </c>
      <c r="D154" s="21">
        <f>SUM('2015:2026'!D154)</f>
        <v>401</v>
      </c>
      <c r="E154" s="21">
        <f>SUM('2015:2026'!E154)</f>
        <v>331</v>
      </c>
      <c r="F154" s="21">
        <f>SUM('2015:2026'!F154)</f>
        <v>282</v>
      </c>
      <c r="G154" s="21">
        <f>SUM('2015:2026'!G154)</f>
        <v>304</v>
      </c>
      <c r="H154" s="21">
        <f>SUM('2015:2026'!H154)</f>
        <v>389</v>
      </c>
      <c r="I154" s="21">
        <f>SUM('2015:2026'!I154)</f>
        <v>327</v>
      </c>
      <c r="J154" s="21">
        <f>SUM('2015:2026'!J154)</f>
        <v>241</v>
      </c>
      <c r="K154" s="21">
        <f>SUM('2015:2026'!K154)</f>
        <v>272</v>
      </c>
      <c r="L154" s="21">
        <f>SUM('2015:2026'!L154)</f>
        <v>302</v>
      </c>
      <c r="M154" s="21">
        <f>SUM('2015:2026'!M154)</f>
        <v>625</v>
      </c>
      <c r="N154" s="21">
        <f>SUM('2015:2026'!N154)</f>
        <v>372</v>
      </c>
      <c r="O154" s="22">
        <f t="shared" ref="O154:O186" si="11">SUM(C154:N154)</f>
        <v>4306</v>
      </c>
      <c r="Q154" s="38">
        <f>SUM('2019'!Q154:Q156,'2020'!Q154:Q156,'2021'!Q154:Q156,'2022'!Q154:Q156,'2023'!Q154:Q156,'2024'!Q154:Q156,'2025'!Q154:Q156,'2026'!Q154:Q156)</f>
        <v>13</v>
      </c>
    </row>
    <row r="155" spans="1:17" x14ac:dyDescent="0.25">
      <c r="A155" s="36"/>
      <c r="B155" s="19" t="s">
        <v>1</v>
      </c>
      <c r="C155" s="27">
        <f>SUM('2015:2026'!C155)</f>
        <v>232</v>
      </c>
      <c r="D155" s="17">
        <f>SUM('2015:2026'!D155)</f>
        <v>282</v>
      </c>
      <c r="E155" s="17">
        <f>SUM('2015:2026'!E155)</f>
        <v>364</v>
      </c>
      <c r="F155" s="17">
        <f>SUM('2015:2026'!F155)</f>
        <v>352</v>
      </c>
      <c r="G155" s="17">
        <f>SUM('2015:2026'!G155)</f>
        <v>457</v>
      </c>
      <c r="H155" s="17">
        <f>SUM('2015:2026'!H155)</f>
        <v>422</v>
      </c>
      <c r="I155" s="17">
        <f>SUM('2015:2026'!I155)</f>
        <v>286</v>
      </c>
      <c r="J155" s="17">
        <f>SUM('2015:2026'!J155)</f>
        <v>161</v>
      </c>
      <c r="K155" s="17">
        <f>SUM('2015:2026'!K155)</f>
        <v>201</v>
      </c>
      <c r="L155" s="17">
        <f>SUM('2015:2026'!L155)</f>
        <v>266</v>
      </c>
      <c r="M155" s="17">
        <f>SUM('2015:2026'!M155)</f>
        <v>483</v>
      </c>
      <c r="N155" s="17">
        <f>SUM('2015:2026'!N155)</f>
        <v>232</v>
      </c>
      <c r="O155" s="3">
        <f t="shared" si="11"/>
        <v>3738</v>
      </c>
      <c r="Q155" s="39"/>
    </row>
    <row r="156" spans="1:17" x14ac:dyDescent="0.25">
      <c r="A156" s="37"/>
      <c r="B156" s="23" t="s">
        <v>3</v>
      </c>
      <c r="C156" s="26">
        <f>SUM('2015:2026'!C156)</f>
        <v>464</v>
      </c>
      <c r="D156" s="24">
        <f>SUM('2015:2026'!D156)</f>
        <v>329</v>
      </c>
      <c r="E156" s="24">
        <f>SUM('2015:2026'!E156)</f>
        <v>457</v>
      </c>
      <c r="F156" s="24">
        <f>SUM('2015:2026'!F156)</f>
        <v>613</v>
      </c>
      <c r="G156" s="24">
        <f>SUM('2015:2026'!G156)</f>
        <v>452</v>
      </c>
      <c r="H156" s="24">
        <f>SUM('2015:2026'!H156)</f>
        <v>417</v>
      </c>
      <c r="I156" s="24">
        <f>SUM('2015:2026'!I156)</f>
        <v>339</v>
      </c>
      <c r="J156" s="24">
        <f>SUM('2015:2026'!J156)</f>
        <v>434</v>
      </c>
      <c r="K156" s="24">
        <f>SUM('2015:2026'!K156)</f>
        <v>329</v>
      </c>
      <c r="L156" s="24">
        <f>SUM('2015:2026'!L156)</f>
        <v>266</v>
      </c>
      <c r="M156" s="24">
        <f>SUM('2015:2026'!M156)</f>
        <v>425</v>
      </c>
      <c r="N156" s="24">
        <f>SUM('2015:2026'!N156)</f>
        <v>246</v>
      </c>
      <c r="O156" s="25">
        <f t="shared" si="11"/>
        <v>4771</v>
      </c>
      <c r="Q156" s="39"/>
    </row>
    <row r="157" spans="1:17" x14ac:dyDescent="0.25">
      <c r="A157" s="35" t="s">
        <v>82</v>
      </c>
      <c r="B157" s="20" t="s">
        <v>2</v>
      </c>
      <c r="C157" s="21">
        <f>SUM('2015:2026'!C157)</f>
        <v>395</v>
      </c>
      <c r="D157" s="21">
        <f>SUM('2015:2026'!D157)</f>
        <v>379</v>
      </c>
      <c r="E157" s="21">
        <f>SUM('2015:2026'!E157)</f>
        <v>399</v>
      </c>
      <c r="F157" s="21">
        <f>SUM('2015:2026'!F157)</f>
        <v>506</v>
      </c>
      <c r="G157" s="21">
        <f>SUM('2015:2026'!G157)</f>
        <v>357</v>
      </c>
      <c r="H157" s="21">
        <f>SUM('2015:2026'!H157)</f>
        <v>389</v>
      </c>
      <c r="I157" s="21">
        <f>SUM('2015:2026'!I157)</f>
        <v>325</v>
      </c>
      <c r="J157" s="21">
        <f>SUM('2015:2026'!J157)</f>
        <v>279</v>
      </c>
      <c r="K157" s="21">
        <f>SUM('2015:2026'!K157)</f>
        <v>292</v>
      </c>
      <c r="L157" s="21">
        <f>SUM('2015:2026'!L157)</f>
        <v>283</v>
      </c>
      <c r="M157" s="21">
        <f>SUM('2015:2026'!M157)</f>
        <v>277</v>
      </c>
      <c r="N157" s="21">
        <f>SUM('2015:2026'!N157)</f>
        <v>848</v>
      </c>
      <c r="O157" s="22">
        <f t="shared" si="11"/>
        <v>4729</v>
      </c>
      <c r="Q157" s="38">
        <f>SUM('2019'!Q157:Q159,'2020'!Q157:Q159,'2021'!Q157:Q159,'2022'!Q157:Q159,'2023'!Q157:Q159,'2024'!Q157:Q159,'2025'!Q157:Q159,'2026'!Q157:Q159)</f>
        <v>72</v>
      </c>
    </row>
    <row r="158" spans="1:17" x14ac:dyDescent="0.25">
      <c r="A158" s="36"/>
      <c r="B158" s="19" t="s">
        <v>1</v>
      </c>
      <c r="C158" s="27">
        <f>SUM('2015:2026'!C158)</f>
        <v>1478</v>
      </c>
      <c r="D158" s="17">
        <f>SUM('2015:2026'!D158)</f>
        <v>1308</v>
      </c>
      <c r="E158" s="17">
        <f>SUM('2015:2026'!E158)</f>
        <v>1691</v>
      </c>
      <c r="F158" s="17">
        <f>SUM('2015:2026'!F158)</f>
        <v>1820</v>
      </c>
      <c r="G158" s="17">
        <f>SUM('2015:2026'!G158)</f>
        <v>1413</v>
      </c>
      <c r="H158" s="17">
        <f>SUM('2015:2026'!H158)</f>
        <v>839</v>
      </c>
      <c r="I158" s="17">
        <f>SUM('2015:2026'!I158)</f>
        <v>768</v>
      </c>
      <c r="J158" s="17">
        <f>SUM('2015:2026'!J158)</f>
        <v>792</v>
      </c>
      <c r="K158" s="17">
        <f>SUM('2015:2026'!K158)</f>
        <v>809</v>
      </c>
      <c r="L158" s="17">
        <f>SUM('2015:2026'!L158)</f>
        <v>1099</v>
      </c>
      <c r="M158" s="17">
        <f>SUM('2015:2026'!M158)</f>
        <v>1290</v>
      </c>
      <c r="N158" s="17">
        <f>SUM('2015:2026'!N158)</f>
        <v>1128</v>
      </c>
      <c r="O158" s="3">
        <f t="shared" si="11"/>
        <v>14435</v>
      </c>
      <c r="Q158" s="39"/>
    </row>
    <row r="159" spans="1:17" x14ac:dyDescent="0.25">
      <c r="A159" s="37"/>
      <c r="B159" s="23" t="s">
        <v>3</v>
      </c>
      <c r="C159" s="26">
        <f>SUM('2015:2026'!C159)</f>
        <v>281</v>
      </c>
      <c r="D159" s="24">
        <f>SUM('2015:2026'!D159)</f>
        <v>217</v>
      </c>
      <c r="E159" s="24">
        <f>SUM('2015:2026'!E159)</f>
        <v>327</v>
      </c>
      <c r="F159" s="24">
        <f>SUM('2015:2026'!F159)</f>
        <v>477</v>
      </c>
      <c r="G159" s="24">
        <f>SUM('2015:2026'!G159)</f>
        <v>396</v>
      </c>
      <c r="H159" s="24">
        <f>SUM('2015:2026'!H159)</f>
        <v>326</v>
      </c>
      <c r="I159" s="24">
        <f>SUM('2015:2026'!I159)</f>
        <v>444</v>
      </c>
      <c r="J159" s="24">
        <f>SUM('2015:2026'!J159)</f>
        <v>379</v>
      </c>
      <c r="K159" s="24">
        <f>SUM('2015:2026'!K159)</f>
        <v>475</v>
      </c>
      <c r="L159" s="24">
        <f>SUM('2015:2026'!L159)</f>
        <v>342</v>
      </c>
      <c r="M159" s="24">
        <f>SUM('2015:2026'!M159)</f>
        <v>372</v>
      </c>
      <c r="N159" s="24">
        <f>SUM('2015:2026'!N159)</f>
        <v>292</v>
      </c>
      <c r="O159" s="25">
        <f t="shared" si="11"/>
        <v>4328</v>
      </c>
      <c r="Q159" s="39"/>
    </row>
    <row r="160" spans="1:17" x14ac:dyDescent="0.25">
      <c r="A160" s="35" t="s">
        <v>83</v>
      </c>
      <c r="B160" s="20" t="s">
        <v>2</v>
      </c>
      <c r="C160" s="21">
        <f>SUM('2015:2026'!C160)</f>
        <v>308</v>
      </c>
      <c r="D160" s="21">
        <f>SUM('2015:2026'!D160)</f>
        <v>401</v>
      </c>
      <c r="E160" s="21">
        <f>SUM('2015:2026'!E160)</f>
        <v>373</v>
      </c>
      <c r="F160" s="21">
        <f>SUM('2015:2026'!F160)</f>
        <v>349</v>
      </c>
      <c r="G160" s="21">
        <f>SUM('2015:2026'!G160)</f>
        <v>249</v>
      </c>
      <c r="H160" s="21">
        <f>SUM('2015:2026'!H160)</f>
        <v>246</v>
      </c>
      <c r="I160" s="21">
        <f>SUM('2015:2026'!I160)</f>
        <v>157</v>
      </c>
      <c r="J160" s="21">
        <f>SUM('2015:2026'!J160)</f>
        <v>206</v>
      </c>
      <c r="K160" s="21">
        <f>SUM('2015:2026'!K160)</f>
        <v>264</v>
      </c>
      <c r="L160" s="21">
        <f>SUM('2015:2026'!L160)</f>
        <v>344</v>
      </c>
      <c r="M160" s="21">
        <f>SUM('2015:2026'!M160)</f>
        <v>335</v>
      </c>
      <c r="N160" s="21">
        <f>SUM('2015:2026'!N160)</f>
        <v>265</v>
      </c>
      <c r="O160" s="22">
        <f t="shared" si="11"/>
        <v>3497</v>
      </c>
      <c r="Q160" s="38">
        <f>SUM('2019'!Q160:Q162,'2020'!Q160:Q162,'2021'!Q160:Q162,'2022'!Q160:Q162,'2023'!Q160:Q162,'2024'!Q160:Q162,'2025'!Q160:Q162,'2026'!Q160:Q162)</f>
        <v>374</v>
      </c>
    </row>
    <row r="161" spans="1:17" x14ac:dyDescent="0.25">
      <c r="A161" s="36"/>
      <c r="B161" s="19" t="s">
        <v>1</v>
      </c>
      <c r="C161" s="27">
        <f>SUM('2015:2026'!C161)</f>
        <v>319</v>
      </c>
      <c r="D161" s="17">
        <f>SUM('2015:2026'!D161)</f>
        <v>318</v>
      </c>
      <c r="E161" s="17">
        <f>SUM('2015:2026'!E161)</f>
        <v>559</v>
      </c>
      <c r="F161" s="17">
        <f>SUM('2015:2026'!F161)</f>
        <v>526</v>
      </c>
      <c r="G161" s="17">
        <f>SUM('2015:2026'!G161)</f>
        <v>484</v>
      </c>
      <c r="H161" s="17">
        <f>SUM('2015:2026'!H161)</f>
        <v>295</v>
      </c>
      <c r="I161" s="17">
        <f>SUM('2015:2026'!I161)</f>
        <v>358</v>
      </c>
      <c r="J161" s="17">
        <f>SUM('2015:2026'!J161)</f>
        <v>163</v>
      </c>
      <c r="K161" s="17">
        <f>SUM('2015:2026'!K161)</f>
        <v>314</v>
      </c>
      <c r="L161" s="17">
        <f>SUM('2015:2026'!L161)</f>
        <v>592</v>
      </c>
      <c r="M161" s="17">
        <f>SUM('2015:2026'!M161)</f>
        <v>472</v>
      </c>
      <c r="N161" s="17">
        <f>SUM('2015:2026'!N161)</f>
        <v>400</v>
      </c>
      <c r="O161" s="3">
        <f t="shared" si="11"/>
        <v>4800</v>
      </c>
      <c r="Q161" s="39"/>
    </row>
    <row r="162" spans="1:17" x14ac:dyDescent="0.25">
      <c r="A162" s="37"/>
      <c r="B162" s="23" t="s">
        <v>3</v>
      </c>
      <c r="C162" s="26">
        <f>SUM('2015:2026'!C162)</f>
        <v>573</v>
      </c>
      <c r="D162" s="24">
        <f>SUM('2015:2026'!D162)</f>
        <v>523</v>
      </c>
      <c r="E162" s="24">
        <f>SUM('2015:2026'!E162)</f>
        <v>532</v>
      </c>
      <c r="F162" s="24">
        <f>SUM('2015:2026'!F162)</f>
        <v>828</v>
      </c>
      <c r="G162" s="24">
        <f>SUM('2015:2026'!G162)</f>
        <v>929</v>
      </c>
      <c r="H162" s="24">
        <f>SUM('2015:2026'!H162)</f>
        <v>758</v>
      </c>
      <c r="I162" s="24">
        <f>SUM('2015:2026'!I162)</f>
        <v>709</v>
      </c>
      <c r="J162" s="24">
        <f>SUM('2015:2026'!J162)</f>
        <v>552</v>
      </c>
      <c r="K162" s="24">
        <f>SUM('2015:2026'!K162)</f>
        <v>572</v>
      </c>
      <c r="L162" s="24">
        <f>SUM('2015:2026'!L162)</f>
        <v>357</v>
      </c>
      <c r="M162" s="24">
        <f>SUM('2015:2026'!M162)</f>
        <v>345</v>
      </c>
      <c r="N162" s="24">
        <f>SUM('2015:2026'!N162)</f>
        <v>350</v>
      </c>
      <c r="O162" s="25">
        <f t="shared" si="11"/>
        <v>7028</v>
      </c>
      <c r="Q162" s="39"/>
    </row>
    <row r="163" spans="1:17" x14ac:dyDescent="0.25">
      <c r="A163" s="35" t="s">
        <v>84</v>
      </c>
      <c r="B163" s="20" t="s">
        <v>2</v>
      </c>
      <c r="C163" s="21">
        <f>SUM('2015:2026'!C163)</f>
        <v>185</v>
      </c>
      <c r="D163" s="21">
        <f>SUM('2015:2026'!D163)</f>
        <v>232</v>
      </c>
      <c r="E163" s="21">
        <f>SUM('2015:2026'!E163)</f>
        <v>191</v>
      </c>
      <c r="F163" s="21">
        <f>SUM('2015:2026'!F163)</f>
        <v>947</v>
      </c>
      <c r="G163" s="21">
        <f>SUM('2015:2026'!G163)</f>
        <v>286</v>
      </c>
      <c r="H163" s="21">
        <f>SUM('2015:2026'!H163)</f>
        <v>178</v>
      </c>
      <c r="I163" s="21">
        <f>SUM('2015:2026'!I163)</f>
        <v>238</v>
      </c>
      <c r="J163" s="21">
        <f>SUM('2015:2026'!J163)</f>
        <v>264</v>
      </c>
      <c r="K163" s="21">
        <f>SUM('2015:2026'!K163)</f>
        <v>205</v>
      </c>
      <c r="L163" s="21">
        <f>SUM('2015:2026'!L163)</f>
        <v>353</v>
      </c>
      <c r="M163" s="21">
        <f>SUM('2015:2026'!M163)</f>
        <v>197</v>
      </c>
      <c r="N163" s="21">
        <f>SUM('2015:2026'!N163)</f>
        <v>222</v>
      </c>
      <c r="O163" s="22">
        <f t="shared" si="11"/>
        <v>3498</v>
      </c>
      <c r="Q163" s="38">
        <f>SUM('2019'!Q163:Q165,'2020'!Q163:Q165,'2021'!Q163:Q165,'2022'!Q163:Q165,'2023'!Q163:Q165,'2024'!Q163:Q165,'2025'!Q163:Q165,'2026'!Q163:Q165)</f>
        <v>21</v>
      </c>
    </row>
    <row r="164" spans="1:17" x14ac:dyDescent="0.25">
      <c r="A164" s="36"/>
      <c r="B164" s="19" t="s">
        <v>1</v>
      </c>
      <c r="C164" s="27">
        <f>SUM('2015:2026'!C164)</f>
        <v>394</v>
      </c>
      <c r="D164" s="17">
        <f>SUM('2015:2026'!D164)</f>
        <v>337</v>
      </c>
      <c r="E164" s="17">
        <f>SUM('2015:2026'!E164)</f>
        <v>358</v>
      </c>
      <c r="F164" s="17">
        <f>SUM('2015:2026'!F164)</f>
        <v>498</v>
      </c>
      <c r="G164" s="17">
        <f>SUM('2015:2026'!G164)</f>
        <v>714</v>
      </c>
      <c r="H164" s="17">
        <f>SUM('2015:2026'!H164)</f>
        <v>399</v>
      </c>
      <c r="I164" s="17">
        <f>SUM('2015:2026'!I164)</f>
        <v>371</v>
      </c>
      <c r="J164" s="17">
        <f>SUM('2015:2026'!J164)</f>
        <v>267</v>
      </c>
      <c r="K164" s="17">
        <f>SUM('2015:2026'!K164)</f>
        <v>380</v>
      </c>
      <c r="L164" s="17">
        <f>SUM('2015:2026'!L164)</f>
        <v>456</v>
      </c>
      <c r="M164" s="17">
        <f>SUM('2015:2026'!M164)</f>
        <v>535</v>
      </c>
      <c r="N164" s="17">
        <f>SUM('2015:2026'!N164)</f>
        <v>423</v>
      </c>
      <c r="O164" s="3">
        <f t="shared" si="11"/>
        <v>5132</v>
      </c>
      <c r="Q164" s="39"/>
    </row>
    <row r="165" spans="1:17" x14ac:dyDescent="0.25">
      <c r="A165" s="37"/>
      <c r="B165" s="23" t="s">
        <v>3</v>
      </c>
      <c r="C165" s="26">
        <f>SUM('2015:2026'!C165)</f>
        <v>505</v>
      </c>
      <c r="D165" s="24">
        <f>SUM('2015:2026'!D165)</f>
        <v>561</v>
      </c>
      <c r="E165" s="24">
        <f>SUM('2015:2026'!E165)</f>
        <v>566</v>
      </c>
      <c r="F165" s="24">
        <f>SUM('2015:2026'!F165)</f>
        <v>941</v>
      </c>
      <c r="G165" s="24">
        <f>SUM('2015:2026'!G165)</f>
        <v>673</v>
      </c>
      <c r="H165" s="24">
        <f>SUM('2015:2026'!H165)</f>
        <v>770</v>
      </c>
      <c r="I165" s="24">
        <f>SUM('2015:2026'!I165)</f>
        <v>1000</v>
      </c>
      <c r="J165" s="24">
        <f>SUM('2015:2026'!J165)</f>
        <v>1289</v>
      </c>
      <c r="K165" s="24">
        <f>SUM('2015:2026'!K165)</f>
        <v>519</v>
      </c>
      <c r="L165" s="24">
        <f>SUM('2015:2026'!L165)</f>
        <v>283</v>
      </c>
      <c r="M165" s="24">
        <f>SUM('2015:2026'!M165)</f>
        <v>290</v>
      </c>
      <c r="N165" s="24">
        <f>SUM('2015:2026'!N165)</f>
        <v>338</v>
      </c>
      <c r="O165" s="25">
        <f t="shared" si="11"/>
        <v>7735</v>
      </c>
      <c r="Q165" s="39"/>
    </row>
    <row r="166" spans="1:17" x14ac:dyDescent="0.25">
      <c r="A166" s="35" t="s">
        <v>85</v>
      </c>
      <c r="B166" s="20" t="s">
        <v>2</v>
      </c>
      <c r="C166" s="21">
        <f>SUM('2015:2026'!C166)</f>
        <v>206</v>
      </c>
      <c r="D166" s="21">
        <f>SUM('2015:2026'!D166)</f>
        <v>232</v>
      </c>
      <c r="E166" s="21">
        <f>SUM('2015:2026'!E166)</f>
        <v>193</v>
      </c>
      <c r="F166" s="21">
        <f>SUM('2015:2026'!F166)</f>
        <v>193</v>
      </c>
      <c r="G166" s="21">
        <f>SUM('2015:2026'!G166)</f>
        <v>124</v>
      </c>
      <c r="H166" s="21">
        <f>SUM('2015:2026'!H166)</f>
        <v>142</v>
      </c>
      <c r="I166" s="21">
        <f>SUM('2015:2026'!I166)</f>
        <v>138</v>
      </c>
      <c r="J166" s="21">
        <f>SUM('2015:2026'!J166)</f>
        <v>114</v>
      </c>
      <c r="K166" s="21">
        <f>SUM('2015:2026'!K166)</f>
        <v>141</v>
      </c>
      <c r="L166" s="21">
        <f>SUM('2015:2026'!L166)</f>
        <v>169</v>
      </c>
      <c r="M166" s="21">
        <f>SUM('2015:2026'!M166)</f>
        <v>256</v>
      </c>
      <c r="N166" s="21">
        <f>SUM('2015:2026'!N166)</f>
        <v>171</v>
      </c>
      <c r="O166" s="22">
        <f t="shared" si="11"/>
        <v>2079</v>
      </c>
      <c r="Q166" s="38">
        <f>SUM('2019'!Q166:Q168,'2020'!Q166:Q168,'2021'!Q166:Q168,'2022'!Q166:Q168,'2023'!Q166:Q168,'2024'!Q166:Q168,'2025'!Q166:Q168,'2026'!Q166:Q168)</f>
        <v>14</v>
      </c>
    </row>
    <row r="167" spans="1:17" x14ac:dyDescent="0.25">
      <c r="A167" s="36"/>
      <c r="B167" s="19" t="s">
        <v>1</v>
      </c>
      <c r="C167" s="27">
        <f>SUM('2015:2026'!C167)</f>
        <v>508</v>
      </c>
      <c r="D167" s="17">
        <f>SUM('2015:2026'!D167)</f>
        <v>436</v>
      </c>
      <c r="E167" s="17">
        <f>SUM('2015:2026'!E167)</f>
        <v>537</v>
      </c>
      <c r="F167" s="17">
        <f>SUM('2015:2026'!F167)</f>
        <v>479</v>
      </c>
      <c r="G167" s="17">
        <f>SUM('2015:2026'!G167)</f>
        <v>711</v>
      </c>
      <c r="H167" s="17">
        <f>SUM('2015:2026'!H167)</f>
        <v>610</v>
      </c>
      <c r="I167" s="17">
        <f>SUM('2015:2026'!I167)</f>
        <v>493</v>
      </c>
      <c r="J167" s="17">
        <f>SUM('2015:2026'!J167)</f>
        <v>154</v>
      </c>
      <c r="K167" s="17">
        <f>SUM('2015:2026'!K167)</f>
        <v>299</v>
      </c>
      <c r="L167" s="17">
        <f>SUM('2015:2026'!L167)</f>
        <v>525</v>
      </c>
      <c r="M167" s="17">
        <f>SUM('2015:2026'!M167)</f>
        <v>652</v>
      </c>
      <c r="N167" s="17">
        <f>SUM('2015:2026'!N167)</f>
        <v>443</v>
      </c>
      <c r="O167" s="3">
        <f t="shared" si="11"/>
        <v>5847</v>
      </c>
      <c r="Q167" s="39"/>
    </row>
    <row r="168" spans="1:17" x14ac:dyDescent="0.25">
      <c r="A168" s="37"/>
      <c r="B168" s="23" t="s">
        <v>3</v>
      </c>
      <c r="C168" s="26">
        <f>SUM('2015:2026'!C168)</f>
        <v>288</v>
      </c>
      <c r="D168" s="24">
        <f>SUM('2015:2026'!D168)</f>
        <v>195</v>
      </c>
      <c r="E168" s="24">
        <f>SUM('2015:2026'!E168)</f>
        <v>365</v>
      </c>
      <c r="F168" s="24">
        <f>SUM('2015:2026'!F168)</f>
        <v>371</v>
      </c>
      <c r="G168" s="24">
        <f>SUM('2015:2026'!G168)</f>
        <v>676</v>
      </c>
      <c r="H168" s="24">
        <f>SUM('2015:2026'!H168)</f>
        <v>415</v>
      </c>
      <c r="I168" s="24">
        <f>SUM('2015:2026'!I168)</f>
        <v>342</v>
      </c>
      <c r="J168" s="24">
        <f>SUM('2015:2026'!J168)</f>
        <v>411</v>
      </c>
      <c r="K168" s="24">
        <f>SUM('2015:2026'!K168)</f>
        <v>189</v>
      </c>
      <c r="L168" s="24">
        <f>SUM('2015:2026'!L168)</f>
        <v>201</v>
      </c>
      <c r="M168" s="24">
        <f>SUM('2015:2026'!M168)</f>
        <v>179</v>
      </c>
      <c r="N168" s="24">
        <f>SUM('2015:2026'!N168)</f>
        <v>251</v>
      </c>
      <c r="O168" s="25">
        <f t="shared" si="11"/>
        <v>3883</v>
      </c>
      <c r="Q168" s="39"/>
    </row>
    <row r="169" spans="1:17" x14ac:dyDescent="0.25">
      <c r="A169" s="35" t="s">
        <v>86</v>
      </c>
      <c r="B169" s="20" t="s">
        <v>2</v>
      </c>
      <c r="C169" s="21">
        <f>SUM('2015:2026'!C169)</f>
        <v>93</v>
      </c>
      <c r="D169" s="21">
        <f>SUM('2015:2026'!D169)</f>
        <v>125</v>
      </c>
      <c r="E169" s="21">
        <f>SUM('2015:2026'!E169)</f>
        <v>108</v>
      </c>
      <c r="F169" s="21">
        <f>SUM('2015:2026'!F169)</f>
        <v>73</v>
      </c>
      <c r="G169" s="21">
        <f>SUM('2015:2026'!G169)</f>
        <v>76</v>
      </c>
      <c r="H169" s="21">
        <f>SUM('2015:2026'!H169)</f>
        <v>94</v>
      </c>
      <c r="I169" s="21">
        <f>SUM('2015:2026'!I169)</f>
        <v>77</v>
      </c>
      <c r="J169" s="21">
        <f>SUM('2015:2026'!J169)</f>
        <v>117</v>
      </c>
      <c r="K169" s="21">
        <f>SUM('2015:2026'!K169)</f>
        <v>111</v>
      </c>
      <c r="L169" s="21">
        <f>SUM('2015:2026'!L169)</f>
        <v>132</v>
      </c>
      <c r="M169" s="21">
        <f>SUM('2015:2026'!M169)</f>
        <v>127</v>
      </c>
      <c r="N169" s="21">
        <f>SUM('2015:2026'!N169)</f>
        <v>72</v>
      </c>
      <c r="O169" s="22">
        <f t="shared" si="11"/>
        <v>1205</v>
      </c>
      <c r="Q169" s="38">
        <f>SUM('2019'!Q169:Q171,'2020'!Q169:Q171,'2021'!Q169:Q171,'2022'!Q169:Q171,'2023'!Q169:Q171,'2024'!Q169:Q171,'2025'!Q169:Q171,'2026'!Q169:Q171)</f>
        <v>36</v>
      </c>
    </row>
    <row r="170" spans="1:17" x14ac:dyDescent="0.25">
      <c r="A170" s="36"/>
      <c r="B170" s="19" t="s">
        <v>1</v>
      </c>
      <c r="C170" s="27">
        <f>SUM('2015:2026'!C170)</f>
        <v>221</v>
      </c>
      <c r="D170" s="17">
        <f>SUM('2015:2026'!D170)</f>
        <v>207</v>
      </c>
      <c r="E170" s="17">
        <f>SUM('2015:2026'!E170)</f>
        <v>247</v>
      </c>
      <c r="F170" s="17">
        <f>SUM('2015:2026'!F170)</f>
        <v>279</v>
      </c>
      <c r="G170" s="17">
        <f>SUM('2015:2026'!G170)</f>
        <v>226</v>
      </c>
      <c r="H170" s="17">
        <f>SUM('2015:2026'!H170)</f>
        <v>170</v>
      </c>
      <c r="I170" s="17">
        <f>SUM('2015:2026'!I170)</f>
        <v>165</v>
      </c>
      <c r="J170" s="17">
        <f>SUM('2015:2026'!J170)</f>
        <v>110</v>
      </c>
      <c r="K170" s="17">
        <f>SUM('2015:2026'!K170)</f>
        <v>136</v>
      </c>
      <c r="L170" s="17">
        <f>SUM('2015:2026'!L170)</f>
        <v>216</v>
      </c>
      <c r="M170" s="17">
        <f>SUM('2015:2026'!M170)</f>
        <v>220</v>
      </c>
      <c r="N170" s="17">
        <f>SUM('2015:2026'!N170)</f>
        <v>247</v>
      </c>
      <c r="O170" s="3">
        <f t="shared" si="11"/>
        <v>2444</v>
      </c>
      <c r="Q170" s="39"/>
    </row>
    <row r="171" spans="1:17" x14ac:dyDescent="0.25">
      <c r="A171" s="37"/>
      <c r="B171" s="23" t="s">
        <v>3</v>
      </c>
      <c r="C171" s="26">
        <f>SUM('2015:2026'!C171)</f>
        <v>136</v>
      </c>
      <c r="D171" s="24">
        <f>SUM('2015:2026'!D171)</f>
        <v>114</v>
      </c>
      <c r="E171" s="24">
        <f>SUM('2015:2026'!E171)</f>
        <v>106</v>
      </c>
      <c r="F171" s="24">
        <f>SUM('2015:2026'!F171)</f>
        <v>153</v>
      </c>
      <c r="G171" s="24">
        <f>SUM('2015:2026'!G171)</f>
        <v>238</v>
      </c>
      <c r="H171" s="24">
        <f>SUM('2015:2026'!H171)</f>
        <v>236</v>
      </c>
      <c r="I171" s="24">
        <f>SUM('2015:2026'!I171)</f>
        <v>274</v>
      </c>
      <c r="J171" s="24">
        <f>SUM('2015:2026'!J171)</f>
        <v>729</v>
      </c>
      <c r="K171" s="24">
        <f>SUM('2015:2026'!K171)</f>
        <v>359</v>
      </c>
      <c r="L171" s="24">
        <f>SUM('2015:2026'!L171)</f>
        <v>98</v>
      </c>
      <c r="M171" s="24">
        <f>SUM('2015:2026'!M171)</f>
        <v>102</v>
      </c>
      <c r="N171" s="24">
        <f>SUM('2015:2026'!N171)</f>
        <v>170</v>
      </c>
      <c r="O171" s="25">
        <f t="shared" si="11"/>
        <v>2715</v>
      </c>
      <c r="Q171" s="39"/>
    </row>
    <row r="172" spans="1:17" x14ac:dyDescent="0.25">
      <c r="A172" s="35" t="s">
        <v>87</v>
      </c>
      <c r="B172" s="20" t="s">
        <v>2</v>
      </c>
      <c r="C172" s="21">
        <f>SUM('2015:2026'!C172)</f>
        <v>57</v>
      </c>
      <c r="D172" s="21">
        <f>SUM('2015:2026'!D172)</f>
        <v>74</v>
      </c>
      <c r="E172" s="21">
        <f>SUM('2015:2026'!E172)</f>
        <v>85</v>
      </c>
      <c r="F172" s="21">
        <f>SUM('2015:2026'!F172)</f>
        <v>93</v>
      </c>
      <c r="G172" s="21">
        <f>SUM('2015:2026'!G172)</f>
        <v>40</v>
      </c>
      <c r="H172" s="21">
        <f>SUM('2015:2026'!H172)</f>
        <v>49</v>
      </c>
      <c r="I172" s="21">
        <f>SUM('2015:2026'!I172)</f>
        <v>41</v>
      </c>
      <c r="J172" s="21">
        <f>SUM('2015:2026'!J172)</f>
        <v>63</v>
      </c>
      <c r="K172" s="21">
        <f>SUM('2015:2026'!K172)</f>
        <v>46</v>
      </c>
      <c r="L172" s="21">
        <f>SUM('2015:2026'!L172)</f>
        <v>70</v>
      </c>
      <c r="M172" s="21">
        <f>SUM('2015:2026'!M172)</f>
        <v>46</v>
      </c>
      <c r="N172" s="21">
        <f>SUM('2015:2026'!N172)</f>
        <v>52</v>
      </c>
      <c r="O172" s="22">
        <f t="shared" si="11"/>
        <v>716</v>
      </c>
      <c r="Q172" s="38">
        <f>SUM('2019'!Q172:Q174,'2020'!Q172:Q174,'2021'!Q172:Q174,'2022'!Q172:Q174,'2023'!Q172:Q174,'2024'!Q172:Q174,'2025'!Q172:Q174,'2026'!Q172:Q174)</f>
        <v>18</v>
      </c>
    </row>
    <row r="173" spans="1:17" x14ac:dyDescent="0.25">
      <c r="A173" s="36"/>
      <c r="B173" s="19" t="s">
        <v>1</v>
      </c>
      <c r="C173" s="27">
        <f>SUM('2015:2026'!C173)</f>
        <v>59</v>
      </c>
      <c r="D173" s="17">
        <f>SUM('2015:2026'!D173)</f>
        <v>132</v>
      </c>
      <c r="E173" s="17">
        <f>SUM('2015:2026'!E173)</f>
        <v>110</v>
      </c>
      <c r="F173" s="17">
        <f>SUM('2015:2026'!F173)</f>
        <v>119</v>
      </c>
      <c r="G173" s="17">
        <f>SUM('2015:2026'!G173)</f>
        <v>205</v>
      </c>
      <c r="H173" s="17">
        <f>SUM('2015:2026'!H173)</f>
        <v>124</v>
      </c>
      <c r="I173" s="17">
        <f>SUM('2015:2026'!I173)</f>
        <v>180</v>
      </c>
      <c r="J173" s="17">
        <f>SUM('2015:2026'!J173)</f>
        <v>66</v>
      </c>
      <c r="K173" s="17">
        <f>SUM('2015:2026'!K173)</f>
        <v>83</v>
      </c>
      <c r="L173" s="17">
        <f>SUM('2015:2026'!L173)</f>
        <v>94</v>
      </c>
      <c r="M173" s="17">
        <f>SUM('2015:2026'!M173)</f>
        <v>79</v>
      </c>
      <c r="N173" s="17">
        <f>SUM('2015:2026'!N173)</f>
        <v>65</v>
      </c>
      <c r="O173" s="3">
        <f t="shared" si="11"/>
        <v>1316</v>
      </c>
      <c r="Q173" s="39"/>
    </row>
    <row r="174" spans="1:17" x14ac:dyDescent="0.25">
      <c r="A174" s="37"/>
      <c r="B174" s="23" t="s">
        <v>3</v>
      </c>
      <c r="C174" s="26">
        <f>SUM('2015:2026'!C174)</f>
        <v>135</v>
      </c>
      <c r="D174" s="24">
        <f>SUM('2015:2026'!D174)</f>
        <v>69</v>
      </c>
      <c r="E174" s="24">
        <f>SUM('2015:2026'!E174)</f>
        <v>156</v>
      </c>
      <c r="F174" s="24">
        <f>SUM('2015:2026'!F174)</f>
        <v>287</v>
      </c>
      <c r="G174" s="24">
        <f>SUM('2015:2026'!G174)</f>
        <v>508</v>
      </c>
      <c r="H174" s="24">
        <f>SUM('2015:2026'!H174)</f>
        <v>253</v>
      </c>
      <c r="I174" s="24">
        <f>SUM('2015:2026'!I174)</f>
        <v>222</v>
      </c>
      <c r="J174" s="24">
        <f>SUM('2015:2026'!J174)</f>
        <v>212</v>
      </c>
      <c r="K174" s="24">
        <f>SUM('2015:2026'!K174)</f>
        <v>94</v>
      </c>
      <c r="L174" s="24">
        <f>SUM('2015:2026'!L174)</f>
        <v>86</v>
      </c>
      <c r="M174" s="24">
        <f>SUM('2015:2026'!M174)</f>
        <v>128</v>
      </c>
      <c r="N174" s="24">
        <f>SUM('2015:2026'!N174)</f>
        <v>128</v>
      </c>
      <c r="O174" s="25">
        <f t="shared" si="11"/>
        <v>2278</v>
      </c>
      <c r="Q174" s="39"/>
    </row>
    <row r="175" spans="1:17" x14ac:dyDescent="0.25">
      <c r="A175" s="35" t="s">
        <v>88</v>
      </c>
      <c r="B175" s="20" t="s">
        <v>2</v>
      </c>
      <c r="C175" s="21">
        <f>SUM('2015:2026'!C175)</f>
        <v>1307</v>
      </c>
      <c r="D175" s="21">
        <f>SUM('2015:2026'!D175)</f>
        <v>732</v>
      </c>
      <c r="E175" s="21">
        <f>SUM('2015:2026'!E175)</f>
        <v>477</v>
      </c>
      <c r="F175" s="21">
        <f>SUM('2015:2026'!F175)</f>
        <v>382</v>
      </c>
      <c r="G175" s="21">
        <f>SUM('2015:2026'!G175)</f>
        <v>359</v>
      </c>
      <c r="H175" s="21">
        <f>SUM('2015:2026'!H175)</f>
        <v>322</v>
      </c>
      <c r="I175" s="21">
        <f>SUM('2015:2026'!I175)</f>
        <v>206</v>
      </c>
      <c r="J175" s="21">
        <f>SUM('2015:2026'!J175)</f>
        <v>174</v>
      </c>
      <c r="K175" s="21">
        <f>SUM('2015:2026'!K175)</f>
        <v>242</v>
      </c>
      <c r="L175" s="21">
        <f>SUM('2015:2026'!L175)</f>
        <v>293</v>
      </c>
      <c r="M175" s="21">
        <f>SUM('2015:2026'!M175)</f>
        <v>323</v>
      </c>
      <c r="N175" s="21">
        <f>SUM('2015:2026'!N175)</f>
        <v>338</v>
      </c>
      <c r="O175" s="22">
        <f>SUM(C175:N175)</f>
        <v>5155</v>
      </c>
      <c r="Q175" s="38">
        <f>SUM('2019'!Q175:Q177,'2020'!Q175:Q177,'2021'!Q175:Q177,'2022'!Q175:Q177,'2023'!Q175:Q177,'2024'!Q175:Q177,'2025'!Q175:Q177,'2026'!Q175:Q177)</f>
        <v>87</v>
      </c>
    </row>
    <row r="176" spans="1:17" x14ac:dyDescent="0.25">
      <c r="A176" s="36"/>
      <c r="B176" s="19" t="s">
        <v>1</v>
      </c>
      <c r="C176" s="27">
        <f>SUM('2015:2026'!C176)</f>
        <v>1442</v>
      </c>
      <c r="D176" s="17">
        <f>SUM('2015:2026'!D176)</f>
        <v>1124</v>
      </c>
      <c r="E176" s="17">
        <f>SUM('2015:2026'!E176)</f>
        <v>1400</v>
      </c>
      <c r="F176" s="17">
        <f>SUM('2015:2026'!F176)</f>
        <v>1339</v>
      </c>
      <c r="G176" s="17">
        <f>SUM('2015:2026'!G176)</f>
        <v>1212</v>
      </c>
      <c r="H176" s="17">
        <f>SUM('2015:2026'!H176)</f>
        <v>800</v>
      </c>
      <c r="I176" s="17">
        <f>SUM('2015:2026'!I176)</f>
        <v>901</v>
      </c>
      <c r="J176" s="17">
        <f>SUM('2015:2026'!J176)</f>
        <v>577</v>
      </c>
      <c r="K176" s="17">
        <f>SUM('2015:2026'!K176)</f>
        <v>863</v>
      </c>
      <c r="L176" s="17">
        <f>SUM('2015:2026'!L176)</f>
        <v>1470</v>
      </c>
      <c r="M176" s="17">
        <f>SUM('2015:2026'!M176)</f>
        <v>1078</v>
      </c>
      <c r="N176" s="17">
        <f>SUM('2015:2026'!N176)</f>
        <v>1084</v>
      </c>
      <c r="O176" s="3">
        <f t="shared" si="11"/>
        <v>13290</v>
      </c>
      <c r="Q176" s="39"/>
    </row>
    <row r="177" spans="1:17" x14ac:dyDescent="0.25">
      <c r="A177" s="37"/>
      <c r="B177" s="23" t="s">
        <v>3</v>
      </c>
      <c r="C177" s="26">
        <f>SUM('2015:2026'!C177)</f>
        <v>876</v>
      </c>
      <c r="D177" s="24">
        <f>SUM('2015:2026'!D177)</f>
        <v>693</v>
      </c>
      <c r="E177" s="24">
        <f>SUM('2015:2026'!E177)</f>
        <v>833</v>
      </c>
      <c r="F177" s="24">
        <f>SUM('2015:2026'!F177)</f>
        <v>1225</v>
      </c>
      <c r="G177" s="24">
        <f>SUM('2015:2026'!G177)</f>
        <v>1048</v>
      </c>
      <c r="H177" s="24">
        <f>SUM('2015:2026'!H177)</f>
        <v>744</v>
      </c>
      <c r="I177" s="24">
        <f>SUM('2015:2026'!I177)</f>
        <v>881</v>
      </c>
      <c r="J177" s="24">
        <f>SUM('2015:2026'!J177)</f>
        <v>486</v>
      </c>
      <c r="K177" s="24">
        <f>SUM('2015:2026'!K177)</f>
        <v>766</v>
      </c>
      <c r="L177" s="24">
        <f>SUM('2015:2026'!L177)</f>
        <v>956</v>
      </c>
      <c r="M177" s="24">
        <f>SUM('2015:2026'!M177)</f>
        <v>673</v>
      </c>
      <c r="N177" s="24">
        <f>SUM('2015:2026'!N177)</f>
        <v>670</v>
      </c>
      <c r="O177" s="25">
        <f t="shared" si="11"/>
        <v>9851</v>
      </c>
      <c r="Q177" s="39"/>
    </row>
    <row r="178" spans="1:17" x14ac:dyDescent="0.25">
      <c r="A178" s="35" t="s">
        <v>90</v>
      </c>
      <c r="B178" s="20" t="s">
        <v>2</v>
      </c>
      <c r="C178" s="21">
        <f>SUM('2015:2026'!C178)</f>
        <v>165</v>
      </c>
      <c r="D178" s="21">
        <f>SUM('2015:2026'!D178)</f>
        <v>581</v>
      </c>
      <c r="E178" s="21">
        <f>SUM('2015:2026'!E178)</f>
        <v>390</v>
      </c>
      <c r="F178" s="21">
        <f>SUM('2015:2026'!F178)</f>
        <v>336</v>
      </c>
      <c r="G178" s="21">
        <f>SUM('2015:2026'!G178)</f>
        <v>314</v>
      </c>
      <c r="H178" s="21">
        <f>SUM('2015:2026'!H178)</f>
        <v>137</v>
      </c>
      <c r="I178" s="21">
        <f>SUM('2015:2026'!I178)</f>
        <v>162</v>
      </c>
      <c r="J178" s="21">
        <f>SUM('2015:2026'!J178)</f>
        <v>164</v>
      </c>
      <c r="K178" s="21">
        <f>SUM('2015:2026'!K178)</f>
        <v>237</v>
      </c>
      <c r="L178" s="21">
        <f>SUM('2015:2026'!L178)</f>
        <v>211</v>
      </c>
      <c r="M178" s="21">
        <f>SUM('2015:2026'!M178)</f>
        <v>125</v>
      </c>
      <c r="N178" s="21">
        <f>SUM('2015:2026'!N178)</f>
        <v>120</v>
      </c>
      <c r="O178" s="22">
        <f>SUM(C178:N178)</f>
        <v>2942</v>
      </c>
      <c r="P178"/>
      <c r="Q178" s="38">
        <f>SUM('2019'!Q178:Q180,'2020'!Q178:Q180,'2021'!Q178:Q180,'2022'!Q178:Q180,'2023'!Q178:Q180,'2024'!Q178:Q180,'2025'!Q178:Q180,'2026'!Q178:Q180)</f>
        <v>673</v>
      </c>
    </row>
    <row r="179" spans="1:17" x14ac:dyDescent="0.25">
      <c r="A179" s="36"/>
      <c r="B179" s="19" t="s">
        <v>1</v>
      </c>
      <c r="C179" s="27">
        <f>SUM('2015:2026'!C179)</f>
        <v>167</v>
      </c>
      <c r="D179" s="17">
        <f>SUM('2015:2026'!D179)</f>
        <v>161</v>
      </c>
      <c r="E179" s="17">
        <f>SUM('2015:2026'!E179)</f>
        <v>251</v>
      </c>
      <c r="F179" s="17">
        <f>SUM('2015:2026'!F179)</f>
        <v>206</v>
      </c>
      <c r="G179" s="17">
        <f>SUM('2015:2026'!G179)</f>
        <v>276</v>
      </c>
      <c r="H179" s="17">
        <f>SUM('2015:2026'!H179)</f>
        <v>157</v>
      </c>
      <c r="I179" s="17">
        <f>SUM('2015:2026'!I179)</f>
        <v>227</v>
      </c>
      <c r="J179" s="17">
        <f>SUM('2015:2026'!J179)</f>
        <v>121</v>
      </c>
      <c r="K179" s="17">
        <f>SUM('2015:2026'!K179)</f>
        <v>119</v>
      </c>
      <c r="L179" s="17">
        <f>SUM('2015:2026'!L179)</f>
        <v>213</v>
      </c>
      <c r="M179" s="17">
        <f>SUM('2015:2026'!M179)</f>
        <v>164</v>
      </c>
      <c r="N179" s="17">
        <f>SUM('2015:2026'!N179)</f>
        <v>118</v>
      </c>
      <c r="O179" s="3">
        <f t="shared" si="11"/>
        <v>2180</v>
      </c>
      <c r="P179"/>
      <c r="Q179" s="39"/>
    </row>
    <row r="180" spans="1:17" x14ac:dyDescent="0.25">
      <c r="A180" s="37"/>
      <c r="B180" s="23" t="s">
        <v>3</v>
      </c>
      <c r="C180" s="26">
        <f>SUM('2015:2026'!C180)</f>
        <v>323</v>
      </c>
      <c r="D180" s="24">
        <f>SUM('2015:2026'!D180)</f>
        <v>370</v>
      </c>
      <c r="E180" s="24">
        <f>SUM('2015:2026'!E180)</f>
        <v>283</v>
      </c>
      <c r="F180" s="24">
        <f>SUM('2015:2026'!F180)</f>
        <v>414</v>
      </c>
      <c r="G180" s="24">
        <f>SUM('2015:2026'!G180)</f>
        <v>696</v>
      </c>
      <c r="H180" s="24">
        <f>SUM('2015:2026'!H180)</f>
        <v>453</v>
      </c>
      <c r="I180" s="24">
        <f>SUM('2015:2026'!I180)</f>
        <v>274</v>
      </c>
      <c r="J180" s="24">
        <f>SUM('2015:2026'!J180)</f>
        <v>234</v>
      </c>
      <c r="K180" s="24">
        <f>SUM('2015:2026'!K180)</f>
        <v>157</v>
      </c>
      <c r="L180" s="24">
        <f>SUM('2015:2026'!L180)</f>
        <v>318</v>
      </c>
      <c r="M180" s="24">
        <f>SUM('2015:2026'!M180)</f>
        <v>192</v>
      </c>
      <c r="N180" s="24">
        <f>SUM('2015:2026'!N180)</f>
        <v>144</v>
      </c>
      <c r="O180" s="25">
        <f t="shared" si="11"/>
        <v>3858</v>
      </c>
      <c r="P180"/>
      <c r="Q180" s="39"/>
    </row>
    <row r="181" spans="1:17" x14ac:dyDescent="0.25">
      <c r="A181" s="35" t="s">
        <v>91</v>
      </c>
      <c r="B181" s="20" t="s">
        <v>2</v>
      </c>
      <c r="C181" s="21">
        <f>SUM('2015:2026'!C181)</f>
        <v>488</v>
      </c>
      <c r="D181" s="21">
        <f>SUM('2015:2026'!D181)</f>
        <v>401</v>
      </c>
      <c r="E181" s="21">
        <f>SUM('2015:2026'!E181)</f>
        <v>3542</v>
      </c>
      <c r="F181" s="21">
        <f>SUM('2015:2026'!F181)</f>
        <v>737</v>
      </c>
      <c r="G181" s="21">
        <f>SUM('2015:2026'!G181)</f>
        <v>319</v>
      </c>
      <c r="H181" s="21">
        <f>SUM('2015:2026'!H181)</f>
        <v>336</v>
      </c>
      <c r="I181" s="21">
        <f>SUM('2015:2026'!I181)</f>
        <v>250</v>
      </c>
      <c r="J181" s="21">
        <f>SUM('2015:2026'!J181)</f>
        <v>367</v>
      </c>
      <c r="K181" s="21">
        <f>SUM('2015:2026'!K181)</f>
        <v>325</v>
      </c>
      <c r="L181" s="21">
        <f>SUM('2015:2026'!L181)</f>
        <v>339</v>
      </c>
      <c r="M181" s="21">
        <f>SUM('2015:2026'!M181)</f>
        <v>178</v>
      </c>
      <c r="N181" s="21">
        <f>SUM('2015:2026'!N181)</f>
        <v>1182</v>
      </c>
      <c r="O181" s="22">
        <f>SUM(C181:N181)</f>
        <v>8464</v>
      </c>
      <c r="P181"/>
      <c r="Q181" s="38">
        <f>SUM('2019'!Q181:Q183,'2020'!Q181:Q183,'2021'!Q181:Q183,'2022'!Q181:Q183,'2023'!Q181:Q183,'2024'!Q181:Q183,'2025'!Q181:Q183,'2026'!Q181:Q183)</f>
        <v>402</v>
      </c>
    </row>
    <row r="182" spans="1:17" x14ac:dyDescent="0.25">
      <c r="A182" s="36"/>
      <c r="B182" s="19" t="s">
        <v>1</v>
      </c>
      <c r="C182" s="27">
        <f>SUM('2015:2026'!C182)</f>
        <v>340</v>
      </c>
      <c r="D182" s="17">
        <f>SUM('2015:2026'!D182)</f>
        <v>343</v>
      </c>
      <c r="E182" s="17">
        <f>SUM('2015:2026'!E182)</f>
        <v>648</v>
      </c>
      <c r="F182" s="17">
        <f>SUM('2015:2026'!F182)</f>
        <v>530</v>
      </c>
      <c r="G182" s="17">
        <f>SUM('2015:2026'!G182)</f>
        <v>404</v>
      </c>
      <c r="H182" s="17">
        <f>SUM('2015:2026'!H182)</f>
        <v>365</v>
      </c>
      <c r="I182" s="17">
        <f>SUM('2015:2026'!I182)</f>
        <v>339</v>
      </c>
      <c r="J182" s="17">
        <f>SUM('2015:2026'!J182)</f>
        <v>179</v>
      </c>
      <c r="K182" s="17">
        <f>SUM('2015:2026'!K182)</f>
        <v>256</v>
      </c>
      <c r="L182" s="17">
        <f>SUM('2015:2026'!L182)</f>
        <v>278</v>
      </c>
      <c r="M182" s="17">
        <f>SUM('2015:2026'!M182)</f>
        <v>359</v>
      </c>
      <c r="N182" s="17">
        <f>SUM('2015:2026'!N182)</f>
        <v>217</v>
      </c>
      <c r="O182" s="3">
        <f t="shared" si="11"/>
        <v>4258</v>
      </c>
      <c r="P182"/>
      <c r="Q182" s="39"/>
    </row>
    <row r="183" spans="1:17" x14ac:dyDescent="0.25">
      <c r="A183" s="37"/>
      <c r="B183" s="23" t="s">
        <v>3</v>
      </c>
      <c r="C183" s="26">
        <f>SUM('2015:2026'!C183)</f>
        <v>323</v>
      </c>
      <c r="D183" s="24">
        <f>SUM('2015:2026'!D183)</f>
        <v>385</v>
      </c>
      <c r="E183" s="24">
        <f>SUM('2015:2026'!E183)</f>
        <v>653</v>
      </c>
      <c r="F183" s="24">
        <f>SUM('2015:2026'!F183)</f>
        <v>603</v>
      </c>
      <c r="G183" s="24">
        <f>SUM('2015:2026'!G183)</f>
        <v>512</v>
      </c>
      <c r="H183" s="24">
        <f>SUM('2015:2026'!H183)</f>
        <v>468</v>
      </c>
      <c r="I183" s="24">
        <f>SUM('2015:2026'!I183)</f>
        <v>380</v>
      </c>
      <c r="J183" s="24">
        <f>SUM('2015:2026'!J183)</f>
        <v>323</v>
      </c>
      <c r="K183" s="24">
        <f>SUM('2015:2026'!K183)</f>
        <v>212</v>
      </c>
      <c r="L183" s="24">
        <f>SUM('2015:2026'!L183)</f>
        <v>207</v>
      </c>
      <c r="M183" s="24">
        <f>SUM('2015:2026'!M183)</f>
        <v>307</v>
      </c>
      <c r="N183" s="24">
        <f>SUM('2015:2026'!N183)</f>
        <v>244</v>
      </c>
      <c r="O183" s="25">
        <f t="shared" si="11"/>
        <v>4617</v>
      </c>
      <c r="P183"/>
      <c r="Q183" s="39"/>
    </row>
    <row r="184" spans="1:17" x14ac:dyDescent="0.25">
      <c r="A184" s="35" t="s">
        <v>92</v>
      </c>
      <c r="B184" s="20" t="s">
        <v>2</v>
      </c>
      <c r="C184" s="21">
        <f>SUM('2015:2026'!C184)</f>
        <v>75</v>
      </c>
      <c r="D184" s="21">
        <f>SUM('2015:2026'!D184)</f>
        <v>76</v>
      </c>
      <c r="E184" s="21">
        <f>SUM('2015:2026'!E184)</f>
        <v>262</v>
      </c>
      <c r="F184" s="21">
        <f>SUM('2015:2026'!F184)</f>
        <v>139</v>
      </c>
      <c r="G184" s="21">
        <f>SUM('2015:2026'!G184)</f>
        <v>106</v>
      </c>
      <c r="H184" s="21">
        <f>SUM('2015:2026'!H184)</f>
        <v>81</v>
      </c>
      <c r="I184" s="21">
        <f>SUM('2015:2026'!I184)</f>
        <v>76</v>
      </c>
      <c r="J184" s="21">
        <f>SUM('2015:2026'!J184)</f>
        <v>91</v>
      </c>
      <c r="K184" s="21">
        <f>SUM('2015:2026'!K184)</f>
        <v>110</v>
      </c>
      <c r="L184" s="21">
        <f>SUM('2015:2026'!L184)</f>
        <v>89</v>
      </c>
      <c r="M184" s="21">
        <f>SUM('2015:2026'!M184)</f>
        <v>66</v>
      </c>
      <c r="N184" s="21">
        <f>SUM('2015:2026'!N184)</f>
        <v>71</v>
      </c>
      <c r="O184" s="22">
        <f>SUM(C184:N184)</f>
        <v>1242</v>
      </c>
      <c r="P184"/>
      <c r="Q184" s="38">
        <f>SUM('2019'!Q184:Q186,'2020'!Q184:Q186,'2021'!Q184:Q186,'2022'!Q184:Q186,'2023'!Q184:Q186,'2024'!Q184:Q186,'2025'!Q184:Q186,'2026'!Q184:Q186)</f>
        <v>16</v>
      </c>
    </row>
    <row r="185" spans="1:17" x14ac:dyDescent="0.25">
      <c r="A185" s="36"/>
      <c r="B185" s="19" t="s">
        <v>1</v>
      </c>
      <c r="C185" s="27">
        <f>SUM('2015:2026'!C185)</f>
        <v>69</v>
      </c>
      <c r="D185" s="17">
        <f>SUM('2015:2026'!D185)</f>
        <v>36</v>
      </c>
      <c r="E185" s="17">
        <f>SUM('2015:2026'!E185)</f>
        <v>88</v>
      </c>
      <c r="F185" s="17">
        <f>SUM('2015:2026'!F185)</f>
        <v>137</v>
      </c>
      <c r="G185" s="17">
        <f>SUM('2015:2026'!G185)</f>
        <v>180</v>
      </c>
      <c r="H185" s="17">
        <f>SUM('2015:2026'!H185)</f>
        <v>101</v>
      </c>
      <c r="I185" s="17">
        <f>SUM('2015:2026'!I185)</f>
        <v>92</v>
      </c>
      <c r="J185" s="17">
        <f>SUM('2015:2026'!J185)</f>
        <v>53</v>
      </c>
      <c r="K185" s="17">
        <f>SUM('2015:2026'!K185)</f>
        <v>78</v>
      </c>
      <c r="L185" s="17">
        <f>SUM('2015:2026'!L185)</f>
        <v>93</v>
      </c>
      <c r="M185" s="17">
        <f>SUM('2015:2026'!M185)</f>
        <v>76</v>
      </c>
      <c r="N185" s="17">
        <f>SUM('2015:2026'!N185)</f>
        <v>71</v>
      </c>
      <c r="O185" s="3">
        <f t="shared" si="11"/>
        <v>1074</v>
      </c>
      <c r="P185"/>
      <c r="Q185" s="39"/>
    </row>
    <row r="186" spans="1:17" x14ac:dyDescent="0.25">
      <c r="A186" s="37"/>
      <c r="B186" s="23" t="s">
        <v>3</v>
      </c>
      <c r="C186" s="26">
        <f>SUM('2015:2026'!C186)</f>
        <v>235</v>
      </c>
      <c r="D186" s="24">
        <f>SUM('2015:2026'!D186)</f>
        <v>265</v>
      </c>
      <c r="E186" s="24">
        <f>SUM('2015:2026'!E186)</f>
        <v>315</v>
      </c>
      <c r="F186" s="24">
        <f>SUM('2015:2026'!F186)</f>
        <v>251</v>
      </c>
      <c r="G186" s="24">
        <f>SUM('2015:2026'!G186)</f>
        <v>421</v>
      </c>
      <c r="H186" s="24">
        <f>SUM('2015:2026'!H186)</f>
        <v>232</v>
      </c>
      <c r="I186" s="24">
        <f>SUM('2015:2026'!I186)</f>
        <v>227</v>
      </c>
      <c r="J186" s="24">
        <f>SUM('2015:2026'!J186)</f>
        <v>251</v>
      </c>
      <c r="K186" s="24">
        <f>SUM('2015:2026'!K186)</f>
        <v>92</v>
      </c>
      <c r="L186" s="24">
        <f>SUM('2015:2026'!L186)</f>
        <v>122</v>
      </c>
      <c r="M186" s="24">
        <f>SUM('2015:2026'!M186)</f>
        <v>153</v>
      </c>
      <c r="N186" s="24">
        <f>SUM('2015:2026'!N186)</f>
        <v>172</v>
      </c>
      <c r="O186" s="25">
        <f t="shared" si="11"/>
        <v>2736</v>
      </c>
      <c r="P186"/>
      <c r="Q186" s="39"/>
    </row>
    <row r="187" spans="1:17" x14ac:dyDescent="0.25">
      <c r="A187" s="35" t="s">
        <v>94</v>
      </c>
      <c r="B187" s="20" t="s">
        <v>2</v>
      </c>
      <c r="C187" s="21">
        <f>SUM('2015:2026'!C187)</f>
        <v>55</v>
      </c>
      <c r="D187" s="21">
        <f>SUM('2015:2026'!D187)</f>
        <v>52</v>
      </c>
      <c r="E187" s="21">
        <f>SUM('2015:2026'!E187)</f>
        <v>143</v>
      </c>
      <c r="F187" s="21">
        <f>SUM('2015:2026'!F187)</f>
        <v>570</v>
      </c>
      <c r="G187" s="21">
        <f>SUM('2015:2026'!G187)</f>
        <v>59</v>
      </c>
      <c r="H187" s="21">
        <f>SUM('2015:2026'!H187)</f>
        <v>48</v>
      </c>
      <c r="I187" s="21">
        <f>SUM('2015:2026'!I187)</f>
        <v>52</v>
      </c>
      <c r="J187" s="21">
        <f>SUM('2015:2026'!J187)</f>
        <v>62</v>
      </c>
      <c r="K187" s="21">
        <f>SUM('2015:2026'!K187)</f>
        <v>56</v>
      </c>
      <c r="L187" s="21">
        <f>SUM('2015:2026'!L187)</f>
        <v>51</v>
      </c>
      <c r="M187" s="21">
        <f>SUM('2015:2026'!M187)</f>
        <v>25</v>
      </c>
      <c r="N187" s="21">
        <f>SUM('2015:2026'!N187)</f>
        <v>13</v>
      </c>
      <c r="O187" s="22">
        <f>SUM(C187:N187)</f>
        <v>1186</v>
      </c>
      <c r="P187"/>
      <c r="Q187" s="38">
        <f>SUM('2019'!Q187:Q189,'2020'!Q187:Q189,'2021'!Q187:Q189,'2022'!Q187:Q189,'2023'!Q187:Q189,'2024'!Q187:Q189,'2025'!Q187:Q189,'2026'!Q187:Q189)</f>
        <v>0</v>
      </c>
    </row>
    <row r="188" spans="1:17" x14ac:dyDescent="0.25">
      <c r="A188" s="36"/>
      <c r="B188" s="19" t="s">
        <v>1</v>
      </c>
      <c r="C188" s="27">
        <f>SUM('2015:2026'!C188)</f>
        <v>0</v>
      </c>
      <c r="D188" s="17">
        <f>SUM('2015:2026'!D188)</f>
        <v>0</v>
      </c>
      <c r="E188" s="17">
        <f>SUM('2015:2026'!E188)</f>
        <v>0</v>
      </c>
      <c r="F188" s="17">
        <f>SUM('2015:2026'!F188)</f>
        <v>0</v>
      </c>
      <c r="G188" s="17">
        <f>SUM('2015:2026'!G188)</f>
        <v>0</v>
      </c>
      <c r="H188" s="17">
        <f>SUM('2015:2026'!H188)</f>
        <v>0</v>
      </c>
      <c r="I188" s="17">
        <f>SUM('2015:2026'!I188)</f>
        <v>0</v>
      </c>
      <c r="J188" s="17">
        <f>SUM('2015:2026'!J188)</f>
        <v>0</v>
      </c>
      <c r="K188" s="17">
        <f>SUM('2015:2026'!K188)</f>
        <v>0</v>
      </c>
      <c r="L188" s="17">
        <f>SUM('2015:2026'!L188)</f>
        <v>0</v>
      </c>
      <c r="M188" s="17">
        <f>SUM('2015:2026'!M188)</f>
        <v>0</v>
      </c>
      <c r="N188" s="17">
        <f>SUM('2015:2026'!N188)</f>
        <v>0</v>
      </c>
      <c r="O188" s="3">
        <f t="shared" ref="O188:O189" si="12">SUM(C188:N188)</f>
        <v>0</v>
      </c>
      <c r="P188"/>
      <c r="Q188" s="39"/>
    </row>
    <row r="189" spans="1:17" x14ac:dyDescent="0.25">
      <c r="A189" s="37"/>
      <c r="B189" s="23" t="s">
        <v>3</v>
      </c>
      <c r="C189" s="26">
        <f>SUM('2015:2026'!C189)</f>
        <v>121</v>
      </c>
      <c r="D189" s="24">
        <f>SUM('2015:2026'!D189)</f>
        <v>280</v>
      </c>
      <c r="E189" s="24">
        <f>SUM('2015:2026'!E189)</f>
        <v>149</v>
      </c>
      <c r="F189" s="24">
        <f>SUM('2015:2026'!F189)</f>
        <v>166</v>
      </c>
      <c r="G189" s="24">
        <f>SUM('2015:2026'!G189)</f>
        <v>322</v>
      </c>
      <c r="H189" s="24">
        <f>SUM('2015:2026'!H189)</f>
        <v>362</v>
      </c>
      <c r="I189" s="24">
        <f>SUM('2015:2026'!I189)</f>
        <v>267</v>
      </c>
      <c r="J189" s="24">
        <f>SUM('2015:2026'!J189)</f>
        <v>195</v>
      </c>
      <c r="K189" s="24">
        <f>SUM('2015:2026'!K189)</f>
        <v>46</v>
      </c>
      <c r="L189" s="24">
        <f>SUM('2015:2026'!L189)</f>
        <v>162</v>
      </c>
      <c r="M189" s="24">
        <f>SUM('2015:2026'!M189)</f>
        <v>207</v>
      </c>
      <c r="N189" s="24">
        <f>SUM('2015:2026'!N189)</f>
        <v>185</v>
      </c>
      <c r="O189" s="25">
        <f t="shared" si="12"/>
        <v>2462</v>
      </c>
      <c r="P189"/>
      <c r="Q189" s="39"/>
    </row>
    <row r="190" spans="1:17" x14ac:dyDescent="0.25">
      <c r="A190" s="35" t="s">
        <v>95</v>
      </c>
      <c r="B190" s="20" t="s">
        <v>2</v>
      </c>
      <c r="C190" s="21">
        <f>SUM('2015:2026'!C190)</f>
        <v>92</v>
      </c>
      <c r="D190" s="21">
        <f>SUM('2015:2026'!D190)</f>
        <v>112</v>
      </c>
      <c r="E190" s="21">
        <f>SUM('2015:2026'!E190)</f>
        <v>156</v>
      </c>
      <c r="F190" s="21">
        <f>SUM('2015:2026'!F190)</f>
        <v>562</v>
      </c>
      <c r="G190" s="21">
        <f>SUM('2015:2026'!G190)</f>
        <v>245</v>
      </c>
      <c r="H190" s="21">
        <f>SUM('2015:2026'!H190)</f>
        <v>88</v>
      </c>
      <c r="I190" s="21">
        <f>SUM('2015:2026'!I190)</f>
        <v>96</v>
      </c>
      <c r="J190" s="21">
        <f>SUM('2015:2026'!J190)</f>
        <v>87</v>
      </c>
      <c r="K190" s="21">
        <f>SUM('2015:2026'!K190)</f>
        <v>148</v>
      </c>
      <c r="L190" s="21">
        <f>SUM('2015:2026'!L190)</f>
        <v>130</v>
      </c>
      <c r="M190" s="21">
        <f>SUM('2015:2026'!M190)</f>
        <v>102</v>
      </c>
      <c r="N190" s="21">
        <f>SUM('2015:2026'!N190)</f>
        <v>75</v>
      </c>
      <c r="O190" s="22">
        <f>SUM(C190:N190)</f>
        <v>1893</v>
      </c>
      <c r="P190"/>
      <c r="Q190" s="38">
        <f>SUM('2019'!Q190:Q192,'2020'!Q190:Q192,'2021'!Q190:Q192,'2022'!Q190:Q192,'2023'!Q190:Q192,'2024'!Q190:Q192,'2025'!Q190:Q192,'2026'!Q190:Q192)</f>
        <v>38</v>
      </c>
    </row>
    <row r="191" spans="1:17" x14ac:dyDescent="0.25">
      <c r="A191" s="36"/>
      <c r="B191" s="19" t="s">
        <v>1</v>
      </c>
      <c r="C191" s="27">
        <f>SUM('2015:2026'!C191)</f>
        <v>123</v>
      </c>
      <c r="D191" s="17">
        <f>SUM('2015:2026'!D191)</f>
        <v>93</v>
      </c>
      <c r="E191" s="17">
        <f>SUM('2015:2026'!E191)</f>
        <v>130</v>
      </c>
      <c r="F191" s="17">
        <f>SUM('2015:2026'!F191)</f>
        <v>258</v>
      </c>
      <c r="G191" s="17">
        <f>SUM('2015:2026'!G191)</f>
        <v>239</v>
      </c>
      <c r="H191" s="17">
        <f>SUM('2015:2026'!H191)</f>
        <v>195</v>
      </c>
      <c r="I191" s="17">
        <f>SUM('2015:2026'!I191)</f>
        <v>132</v>
      </c>
      <c r="J191" s="17">
        <f>SUM('2015:2026'!J191)</f>
        <v>56</v>
      </c>
      <c r="K191" s="17">
        <f>SUM('2015:2026'!K191)</f>
        <v>80</v>
      </c>
      <c r="L191" s="17">
        <f>SUM('2015:2026'!L191)</f>
        <v>86</v>
      </c>
      <c r="M191" s="17">
        <f>SUM('2015:2026'!M191)</f>
        <v>152</v>
      </c>
      <c r="N191" s="17">
        <f>SUM('2015:2026'!N191)</f>
        <v>131</v>
      </c>
      <c r="O191" s="3">
        <f t="shared" ref="O191:O192" si="13">SUM(C191:N191)</f>
        <v>1675</v>
      </c>
      <c r="P191"/>
      <c r="Q191" s="39"/>
    </row>
    <row r="192" spans="1:17" x14ac:dyDescent="0.25">
      <c r="A192" s="37"/>
      <c r="B192" s="23" t="s">
        <v>3</v>
      </c>
      <c r="C192" s="26">
        <f>SUM('2015:2026'!C192)</f>
        <v>155</v>
      </c>
      <c r="D192" s="24">
        <f>SUM('2015:2026'!D192)</f>
        <v>70</v>
      </c>
      <c r="E192" s="24">
        <f>SUM('2015:2026'!E192)</f>
        <v>63</v>
      </c>
      <c r="F192" s="24">
        <f>SUM('2015:2026'!F192)</f>
        <v>148</v>
      </c>
      <c r="G192" s="24">
        <f>SUM('2015:2026'!G192)</f>
        <v>246</v>
      </c>
      <c r="H192" s="24">
        <f>SUM('2015:2026'!H192)</f>
        <v>167</v>
      </c>
      <c r="I192" s="24">
        <f>SUM('2015:2026'!I192)</f>
        <v>129</v>
      </c>
      <c r="J192" s="24">
        <f>SUM('2015:2026'!J192)</f>
        <v>159</v>
      </c>
      <c r="K192" s="24">
        <f>SUM('2015:2026'!K192)</f>
        <v>80</v>
      </c>
      <c r="L192" s="24">
        <f>SUM('2015:2026'!L192)</f>
        <v>26</v>
      </c>
      <c r="M192" s="24">
        <f>SUM('2015:2026'!M192)</f>
        <v>53</v>
      </c>
      <c r="N192" s="24">
        <f>SUM('2015:2026'!N192)</f>
        <v>55</v>
      </c>
      <c r="O192" s="25">
        <f t="shared" si="13"/>
        <v>1351</v>
      </c>
      <c r="P192"/>
      <c r="Q192" s="39"/>
    </row>
    <row r="193" spans="1:17" x14ac:dyDescent="0.25">
      <c r="A193" s="35" t="s">
        <v>96</v>
      </c>
      <c r="B193" s="20" t="s">
        <v>2</v>
      </c>
      <c r="C193" s="21">
        <f>SUM('2015:2026'!C193)</f>
        <v>219</v>
      </c>
      <c r="D193" s="21">
        <f>SUM('2015:2026'!D193)</f>
        <v>488</v>
      </c>
      <c r="E193" s="21">
        <f>SUM('2015:2026'!E193)</f>
        <v>443</v>
      </c>
      <c r="F193" s="21">
        <f>SUM('2015:2026'!F193)</f>
        <v>888</v>
      </c>
      <c r="G193" s="21">
        <f>SUM('2015:2026'!G193)</f>
        <v>349</v>
      </c>
      <c r="H193" s="21">
        <f>SUM('2015:2026'!H193)</f>
        <v>394</v>
      </c>
      <c r="I193" s="21">
        <f>SUM('2015:2026'!I193)</f>
        <v>408</v>
      </c>
      <c r="J193" s="21">
        <f>SUM('2015:2026'!J193)</f>
        <v>563</v>
      </c>
      <c r="K193" s="21">
        <f>SUM('2015:2026'!K193)</f>
        <v>250</v>
      </c>
      <c r="L193" s="21">
        <f>SUM('2015:2026'!L193)</f>
        <v>373</v>
      </c>
      <c r="M193" s="21">
        <f>SUM('2015:2026'!M193)</f>
        <v>205</v>
      </c>
      <c r="N193" s="21">
        <f>SUM('2015:2026'!N193)</f>
        <v>187</v>
      </c>
      <c r="O193" s="22">
        <f>SUM(C193:N193)</f>
        <v>4767</v>
      </c>
      <c r="P193"/>
      <c r="Q193" s="38">
        <f>SUM('2019'!Q193:Q195,'2020'!Q193:Q195,'2021'!Q193:Q195,'2022'!Q193:Q195,'2023'!Q193:Q195,'2024'!Q193:Q195,'2025'!Q193:Q195,'2026'!Q193:Q195)</f>
        <v>46</v>
      </c>
    </row>
    <row r="194" spans="1:17" x14ac:dyDescent="0.25">
      <c r="A194" s="36"/>
      <c r="B194" s="19" t="s">
        <v>1</v>
      </c>
      <c r="C194" s="27">
        <f>SUM('2015:2026'!C194)</f>
        <v>522</v>
      </c>
      <c r="D194" s="17">
        <f>SUM('2015:2026'!D194)</f>
        <v>535</v>
      </c>
      <c r="E194" s="17">
        <f>SUM('2015:2026'!E194)</f>
        <v>690</v>
      </c>
      <c r="F194" s="17">
        <f>SUM('2015:2026'!F194)</f>
        <v>1023</v>
      </c>
      <c r="G194" s="17">
        <f>SUM('2015:2026'!G194)</f>
        <v>802</v>
      </c>
      <c r="H194" s="17">
        <f>SUM('2015:2026'!H194)</f>
        <v>584</v>
      </c>
      <c r="I194" s="17">
        <f>SUM('2015:2026'!I194)</f>
        <v>432</v>
      </c>
      <c r="J194" s="17">
        <f>SUM('2015:2026'!J194)</f>
        <v>326</v>
      </c>
      <c r="K194" s="17">
        <f>SUM('2015:2026'!K194)</f>
        <v>436</v>
      </c>
      <c r="L194" s="17">
        <f>SUM('2015:2026'!L194)</f>
        <v>635</v>
      </c>
      <c r="M194" s="17">
        <f>SUM('2015:2026'!M194)</f>
        <v>821</v>
      </c>
      <c r="N194" s="17">
        <f>SUM('2015:2026'!N194)</f>
        <v>448</v>
      </c>
      <c r="O194" s="3">
        <f t="shared" ref="O194:O195" si="14">SUM(C194:N194)</f>
        <v>7254</v>
      </c>
      <c r="P194"/>
      <c r="Q194" s="39"/>
    </row>
    <row r="195" spans="1:17" x14ac:dyDescent="0.25">
      <c r="A195" s="37"/>
      <c r="B195" s="23" t="s">
        <v>3</v>
      </c>
      <c r="C195" s="26">
        <f>SUM('2015:2026'!C195)</f>
        <v>565</v>
      </c>
      <c r="D195" s="24">
        <f>SUM('2015:2026'!D195)</f>
        <v>599</v>
      </c>
      <c r="E195" s="24">
        <f>SUM('2015:2026'!E195)</f>
        <v>708</v>
      </c>
      <c r="F195" s="24">
        <f>SUM('2015:2026'!F195)</f>
        <v>813</v>
      </c>
      <c r="G195" s="24">
        <f>SUM('2015:2026'!G195)</f>
        <v>783</v>
      </c>
      <c r="H195" s="24">
        <f>SUM('2015:2026'!H195)</f>
        <v>843</v>
      </c>
      <c r="I195" s="24">
        <f>SUM('2015:2026'!I195)</f>
        <v>618</v>
      </c>
      <c r="J195" s="24">
        <f>SUM('2015:2026'!J195)</f>
        <v>765</v>
      </c>
      <c r="K195" s="24">
        <f>SUM('2015:2026'!K195)</f>
        <v>602</v>
      </c>
      <c r="L195" s="24">
        <f>SUM('2015:2026'!L195)</f>
        <v>498</v>
      </c>
      <c r="M195" s="24">
        <f>SUM('2015:2026'!M195)</f>
        <v>535</v>
      </c>
      <c r="N195" s="24">
        <f>SUM('2015:2026'!N195)</f>
        <v>471</v>
      </c>
      <c r="O195" s="25">
        <f t="shared" si="14"/>
        <v>7800</v>
      </c>
      <c r="P195"/>
      <c r="Q195" s="39"/>
    </row>
    <row r="196" spans="1:17" x14ac:dyDescent="0.25">
      <c r="A196" s="35" t="s">
        <v>97</v>
      </c>
      <c r="B196" s="20" t="s">
        <v>2</v>
      </c>
      <c r="C196" s="21">
        <f>SUM('2015:2026'!C196)</f>
        <v>156</v>
      </c>
      <c r="D196" s="21">
        <f>SUM('2015:2026'!D196)</f>
        <v>257</v>
      </c>
      <c r="E196" s="21">
        <f>SUM('2015:2026'!E196)</f>
        <v>230</v>
      </c>
      <c r="F196" s="21">
        <f>SUM('2015:2026'!F196)</f>
        <v>237</v>
      </c>
      <c r="G196" s="21">
        <f>SUM('2015:2026'!G196)</f>
        <v>159</v>
      </c>
      <c r="H196" s="21">
        <f>SUM('2015:2026'!H196)</f>
        <v>382</v>
      </c>
      <c r="I196" s="21">
        <f>SUM('2015:2026'!I196)</f>
        <v>300</v>
      </c>
      <c r="J196" s="21">
        <f>SUM('2015:2026'!J196)</f>
        <v>284</v>
      </c>
      <c r="K196" s="21">
        <f>SUM('2015:2026'!K196)</f>
        <v>234</v>
      </c>
      <c r="L196" s="21">
        <f>SUM('2015:2026'!L196)</f>
        <v>268</v>
      </c>
      <c r="M196" s="21">
        <f>SUM('2015:2026'!M196)</f>
        <v>205</v>
      </c>
      <c r="N196" s="21">
        <f>SUM('2015:2026'!N196)</f>
        <v>243</v>
      </c>
      <c r="O196" s="22">
        <f>SUM(C196:N196)</f>
        <v>2955</v>
      </c>
      <c r="P196"/>
      <c r="Q196" s="38">
        <f>SUM('2019'!Q196:Q198,'2020'!Q196:Q198,'2021'!Q196:Q198,'2022'!Q196:Q198,'2023'!Q196:Q198,'2024'!Q196:Q198,'2025'!Q196:Q198,'2026'!Q196:Q198)</f>
        <v>28</v>
      </c>
    </row>
    <row r="197" spans="1:17" x14ac:dyDescent="0.25">
      <c r="A197" s="36"/>
      <c r="B197" s="19" t="s">
        <v>1</v>
      </c>
      <c r="C197" s="27">
        <f>SUM('2015:2026'!C197)</f>
        <v>65</v>
      </c>
      <c r="D197" s="17">
        <f>SUM('2015:2026'!D197)</f>
        <v>55</v>
      </c>
      <c r="E197" s="17">
        <f>SUM('2015:2026'!E197)</f>
        <v>91</v>
      </c>
      <c r="F197" s="17">
        <f>SUM('2015:2026'!F197)</f>
        <v>138</v>
      </c>
      <c r="G197" s="17">
        <f>SUM('2015:2026'!G197)</f>
        <v>205</v>
      </c>
      <c r="H197" s="17">
        <f>SUM('2015:2026'!H197)</f>
        <v>185</v>
      </c>
      <c r="I197" s="17">
        <f>SUM('2015:2026'!I197)</f>
        <v>254</v>
      </c>
      <c r="J197" s="17">
        <f>SUM('2015:2026'!J197)</f>
        <v>74</v>
      </c>
      <c r="K197" s="17">
        <f>SUM('2015:2026'!K197)</f>
        <v>82</v>
      </c>
      <c r="L197" s="17">
        <f>SUM('2015:2026'!L197)</f>
        <v>72</v>
      </c>
      <c r="M197" s="17">
        <f>SUM('2015:2026'!M197)</f>
        <v>72</v>
      </c>
      <c r="N197" s="17">
        <f>SUM('2015:2026'!N197)</f>
        <v>118</v>
      </c>
      <c r="O197" s="3">
        <f t="shared" ref="O197:O198" si="15">SUM(C197:N197)</f>
        <v>1411</v>
      </c>
      <c r="P197"/>
      <c r="Q197" s="39"/>
    </row>
    <row r="198" spans="1:17" x14ac:dyDescent="0.25">
      <c r="A198" s="37"/>
      <c r="B198" s="23" t="s">
        <v>3</v>
      </c>
      <c r="C198" s="26">
        <f>SUM('2015:2026'!C198)</f>
        <v>317</v>
      </c>
      <c r="D198" s="24">
        <f>SUM('2015:2026'!D198)</f>
        <v>279</v>
      </c>
      <c r="E198" s="24">
        <f>SUM('2015:2026'!E198)</f>
        <v>294</v>
      </c>
      <c r="F198" s="24">
        <f>SUM('2015:2026'!F198)</f>
        <v>646</v>
      </c>
      <c r="G198" s="24">
        <f>SUM('2015:2026'!G198)</f>
        <v>673</v>
      </c>
      <c r="H198" s="24">
        <f>SUM('2015:2026'!H198)</f>
        <v>487</v>
      </c>
      <c r="I198" s="24">
        <f>SUM('2015:2026'!I198)</f>
        <v>373</v>
      </c>
      <c r="J198" s="24">
        <f>SUM('2015:2026'!J198)</f>
        <v>442</v>
      </c>
      <c r="K198" s="24">
        <f>SUM('2015:2026'!K198)</f>
        <v>252</v>
      </c>
      <c r="L198" s="24">
        <f>SUM('2015:2026'!L198)</f>
        <v>402</v>
      </c>
      <c r="M198" s="24">
        <f>SUM('2015:2026'!M198)</f>
        <v>303</v>
      </c>
      <c r="N198" s="24">
        <f>SUM('2015:2026'!N198)</f>
        <v>319</v>
      </c>
      <c r="O198" s="25">
        <f t="shared" si="15"/>
        <v>4787</v>
      </c>
      <c r="P198"/>
      <c r="Q198" s="39"/>
    </row>
    <row r="199" spans="1:17" x14ac:dyDescent="0.25">
      <c r="A199" s="35" t="s">
        <v>98</v>
      </c>
      <c r="B199" s="20" t="s">
        <v>2</v>
      </c>
      <c r="C199" s="21">
        <f>SUM('2015:2026'!C199)</f>
        <v>142</v>
      </c>
      <c r="D199" s="21">
        <f>SUM('2015:2026'!D199)</f>
        <v>187</v>
      </c>
      <c r="E199" s="21">
        <f>SUM('2015:2026'!E199)</f>
        <v>208</v>
      </c>
      <c r="F199" s="21">
        <f>SUM('2015:2026'!F199)</f>
        <v>219</v>
      </c>
      <c r="G199" s="21">
        <f>SUM('2015:2026'!G199)</f>
        <v>149</v>
      </c>
      <c r="H199" s="21">
        <f>SUM('2015:2026'!H199)</f>
        <v>360</v>
      </c>
      <c r="I199" s="21">
        <f>SUM('2015:2026'!I199)</f>
        <v>175</v>
      </c>
      <c r="J199" s="21">
        <f>SUM('2015:2026'!J199)</f>
        <v>205</v>
      </c>
      <c r="K199" s="21">
        <f>SUM('2015:2026'!K199)</f>
        <v>147</v>
      </c>
      <c r="L199" s="21">
        <f>SUM('2015:2026'!L199)</f>
        <v>175</v>
      </c>
      <c r="M199" s="21">
        <f>SUM('2015:2026'!M199)</f>
        <v>184</v>
      </c>
      <c r="N199" s="21">
        <f>SUM('2015:2026'!N199)</f>
        <v>121</v>
      </c>
      <c r="O199" s="22">
        <f>SUM(C199:N199)</f>
        <v>2272</v>
      </c>
      <c r="P199"/>
      <c r="Q199" s="38">
        <f>SUM('2019'!Q199:Q201,'2020'!Q199:Q201,'2021'!Q199:Q201,'2022'!Q199:Q201,'2023'!Q199:Q201,'2024'!Q199:Q201,'2025'!Q199:Q201,'2026'!Q199:Q201)</f>
        <v>60</v>
      </c>
    </row>
    <row r="200" spans="1:17" x14ac:dyDescent="0.25">
      <c r="A200" s="36"/>
      <c r="B200" s="19" t="s">
        <v>1</v>
      </c>
      <c r="C200" s="27">
        <f>SUM('2015:2026'!C200)</f>
        <v>133</v>
      </c>
      <c r="D200" s="17">
        <f>SUM('2015:2026'!D200)</f>
        <v>161</v>
      </c>
      <c r="E200" s="17">
        <f>SUM('2015:2026'!E200)</f>
        <v>188</v>
      </c>
      <c r="F200" s="17">
        <f>SUM('2015:2026'!F200)</f>
        <v>288</v>
      </c>
      <c r="G200" s="17">
        <f>SUM('2015:2026'!G200)</f>
        <v>256</v>
      </c>
      <c r="H200" s="17">
        <f>SUM('2015:2026'!H200)</f>
        <v>294</v>
      </c>
      <c r="I200" s="17">
        <f>SUM('2015:2026'!I200)</f>
        <v>207</v>
      </c>
      <c r="J200" s="17">
        <f>SUM('2015:2026'!J200)</f>
        <v>117</v>
      </c>
      <c r="K200" s="17">
        <f>SUM('2015:2026'!K200)</f>
        <v>124</v>
      </c>
      <c r="L200" s="17">
        <f>SUM('2015:2026'!L200)</f>
        <v>196</v>
      </c>
      <c r="M200" s="17">
        <f>SUM('2015:2026'!M200)</f>
        <v>174</v>
      </c>
      <c r="N200" s="17">
        <f>SUM('2015:2026'!N200)</f>
        <v>172</v>
      </c>
      <c r="O200" s="3">
        <f t="shared" ref="O200:O201" si="16">SUM(C200:N200)</f>
        <v>2310</v>
      </c>
      <c r="P200"/>
      <c r="Q200" s="39"/>
    </row>
    <row r="201" spans="1:17" x14ac:dyDescent="0.25">
      <c r="A201" s="37"/>
      <c r="B201" s="23" t="s">
        <v>3</v>
      </c>
      <c r="C201" s="26">
        <f>SUM('2015:2026'!C201)</f>
        <v>289</v>
      </c>
      <c r="D201" s="24">
        <f>SUM('2015:2026'!D201)</f>
        <v>218</v>
      </c>
      <c r="E201" s="24">
        <f>SUM('2015:2026'!E201)</f>
        <v>633</v>
      </c>
      <c r="F201" s="24">
        <f>SUM('2015:2026'!F201)</f>
        <v>337</v>
      </c>
      <c r="G201" s="24">
        <f>SUM('2015:2026'!G201)</f>
        <v>313</v>
      </c>
      <c r="H201" s="24">
        <f>SUM('2015:2026'!H201)</f>
        <v>314</v>
      </c>
      <c r="I201" s="24">
        <f>SUM('2015:2026'!I201)</f>
        <v>303</v>
      </c>
      <c r="J201" s="24">
        <f>SUM('2015:2026'!J201)</f>
        <v>275</v>
      </c>
      <c r="K201" s="24">
        <f>SUM('2015:2026'!K201)</f>
        <v>174</v>
      </c>
      <c r="L201" s="24">
        <f>SUM('2015:2026'!L201)</f>
        <v>194</v>
      </c>
      <c r="M201" s="24">
        <f>SUM('2015:2026'!M201)</f>
        <v>172</v>
      </c>
      <c r="N201" s="24">
        <f>SUM('2015:2026'!N201)</f>
        <v>178</v>
      </c>
      <c r="O201" s="25">
        <f t="shared" si="16"/>
        <v>3400</v>
      </c>
      <c r="P201"/>
      <c r="Q201" s="39"/>
    </row>
    <row r="202" spans="1:17" x14ac:dyDescent="0.25">
      <c r="A202" s="35" t="s">
        <v>99</v>
      </c>
      <c r="B202" s="20" t="s">
        <v>2</v>
      </c>
      <c r="C202" s="21">
        <f>SUM('2015:2026'!C202)</f>
        <v>186</v>
      </c>
      <c r="D202" s="21">
        <f>SUM('2015:2026'!D202)</f>
        <v>287</v>
      </c>
      <c r="E202" s="21">
        <f>SUM('2015:2026'!E202)</f>
        <v>291</v>
      </c>
      <c r="F202" s="21">
        <f>SUM('2015:2026'!F202)</f>
        <v>284</v>
      </c>
      <c r="G202" s="21">
        <f>SUM('2015:2026'!G202)</f>
        <v>235</v>
      </c>
      <c r="H202" s="21">
        <f>SUM('2015:2026'!H202)</f>
        <v>628</v>
      </c>
      <c r="I202" s="21">
        <f>SUM('2015:2026'!I202)</f>
        <v>221</v>
      </c>
      <c r="J202" s="21">
        <f>SUM('2015:2026'!J202)</f>
        <v>186</v>
      </c>
      <c r="K202" s="21">
        <f>SUM('2015:2026'!K202)</f>
        <v>283</v>
      </c>
      <c r="L202" s="21">
        <f>SUM('2015:2026'!L202)</f>
        <v>346</v>
      </c>
      <c r="M202" s="21">
        <f>SUM('2015:2026'!M202)</f>
        <v>333</v>
      </c>
      <c r="N202" s="21">
        <f>SUM('2015:2026'!N202)</f>
        <v>161</v>
      </c>
      <c r="O202" s="22">
        <f>SUM(C202:N202)</f>
        <v>3441</v>
      </c>
      <c r="P202"/>
      <c r="Q202" s="38">
        <f>SUM('2019'!Q202:Q204,'2020'!Q202:Q204,'2021'!Q202:Q204,'2022'!Q202:Q204,'2023'!Q202:Q204,'2024'!Q202:Q204,'2025'!Q202:Q204,'2026'!Q202:Q204)</f>
        <v>12</v>
      </c>
    </row>
    <row r="203" spans="1:17" x14ac:dyDescent="0.25">
      <c r="A203" s="36"/>
      <c r="B203" s="19" t="s">
        <v>1</v>
      </c>
      <c r="C203" s="27">
        <f>SUM('2015:2026'!C203)</f>
        <v>99</v>
      </c>
      <c r="D203" s="17">
        <f>SUM('2015:2026'!D203)</f>
        <v>84</v>
      </c>
      <c r="E203" s="17">
        <f>SUM('2015:2026'!E203)</f>
        <v>147</v>
      </c>
      <c r="F203" s="17">
        <f>SUM('2015:2026'!F203)</f>
        <v>245</v>
      </c>
      <c r="G203" s="17">
        <f>SUM('2015:2026'!G203)</f>
        <v>310</v>
      </c>
      <c r="H203" s="17">
        <f>SUM('2015:2026'!H203)</f>
        <v>304</v>
      </c>
      <c r="I203" s="17">
        <f>SUM('2015:2026'!I203)</f>
        <v>309</v>
      </c>
      <c r="J203" s="17">
        <f>SUM('2015:2026'!J203)</f>
        <v>106</v>
      </c>
      <c r="K203" s="17">
        <f>SUM('2015:2026'!K203)</f>
        <v>105</v>
      </c>
      <c r="L203" s="17">
        <f>SUM('2015:2026'!L203)</f>
        <v>160</v>
      </c>
      <c r="M203" s="17">
        <f>SUM('2015:2026'!M203)</f>
        <v>101</v>
      </c>
      <c r="N203" s="17">
        <f>SUM('2015:2026'!N203)</f>
        <v>122</v>
      </c>
      <c r="O203" s="3">
        <f t="shared" ref="O203:O204" si="17">SUM(C203:N203)</f>
        <v>2092</v>
      </c>
      <c r="P203"/>
      <c r="Q203" s="39"/>
    </row>
    <row r="204" spans="1:17" x14ac:dyDescent="0.25">
      <c r="A204" s="37"/>
      <c r="B204" s="23" t="s">
        <v>3</v>
      </c>
      <c r="C204" s="26">
        <f>SUM('2015:2026'!C204)</f>
        <v>560</v>
      </c>
      <c r="D204" s="24">
        <f>SUM('2015:2026'!D204)</f>
        <v>309</v>
      </c>
      <c r="E204" s="24">
        <f>SUM('2015:2026'!E204)</f>
        <v>406</v>
      </c>
      <c r="F204" s="24">
        <f>SUM('2015:2026'!F204)</f>
        <v>341</v>
      </c>
      <c r="G204" s="24">
        <f>SUM('2015:2026'!G204)</f>
        <v>781</v>
      </c>
      <c r="H204" s="24">
        <f>SUM('2015:2026'!H204)</f>
        <v>480</v>
      </c>
      <c r="I204" s="24">
        <f>SUM('2015:2026'!I204)</f>
        <v>517</v>
      </c>
      <c r="J204" s="24">
        <f>SUM('2015:2026'!J204)</f>
        <v>472</v>
      </c>
      <c r="K204" s="24">
        <f>SUM('2015:2026'!K204)</f>
        <v>275</v>
      </c>
      <c r="L204" s="24">
        <f>SUM('2015:2026'!L204)</f>
        <v>197</v>
      </c>
      <c r="M204" s="24">
        <f>SUM('2015:2026'!M204)</f>
        <v>166</v>
      </c>
      <c r="N204" s="24">
        <f>SUM('2015:2026'!N204)</f>
        <v>441</v>
      </c>
      <c r="O204" s="25">
        <f t="shared" si="17"/>
        <v>4945</v>
      </c>
      <c r="P204"/>
      <c r="Q204" s="39"/>
    </row>
    <row r="205" spans="1:17" x14ac:dyDescent="0.25">
      <c r="A205" s="35" t="s">
        <v>100</v>
      </c>
      <c r="B205" s="20" t="s">
        <v>2</v>
      </c>
      <c r="C205" s="21">
        <f>SUM('2015:2026'!C205)</f>
        <v>266</v>
      </c>
      <c r="D205" s="21">
        <f>SUM('2015:2026'!D205)</f>
        <v>475</v>
      </c>
      <c r="E205" s="21">
        <f>SUM('2015:2026'!E205)</f>
        <v>422</v>
      </c>
      <c r="F205" s="21">
        <f>SUM('2015:2026'!F205)</f>
        <v>401</v>
      </c>
      <c r="G205" s="21">
        <f>SUM('2015:2026'!G205)</f>
        <v>197</v>
      </c>
      <c r="H205" s="21">
        <f>SUM('2015:2026'!H205)</f>
        <v>166</v>
      </c>
      <c r="I205" s="21">
        <f>SUM('2015:2026'!I205)</f>
        <v>132</v>
      </c>
      <c r="J205" s="21">
        <f>SUM('2015:2026'!J205)</f>
        <v>97</v>
      </c>
      <c r="K205" s="21">
        <f>SUM('2015:2026'!K205)</f>
        <v>203</v>
      </c>
      <c r="L205" s="21">
        <f>SUM('2015:2026'!L205)</f>
        <v>404</v>
      </c>
      <c r="M205" s="21">
        <f>SUM('2015:2026'!M205)</f>
        <v>221</v>
      </c>
      <c r="N205" s="21">
        <f>SUM('2015:2026'!N205)</f>
        <v>196</v>
      </c>
      <c r="O205" s="22">
        <f>SUM(C205:N205)</f>
        <v>3180</v>
      </c>
      <c r="P205"/>
      <c r="Q205" s="38">
        <f>SUM('2019'!Q205:Q207,'2020'!Q205:Q207,'2021'!Q205:Q207,'2022'!Q205:Q207,'2023'!Q205:Q207,'2024'!Q205:Q207,'2025'!Q205:Q207,'2026'!Q205:Q207)</f>
        <v>87</v>
      </c>
    </row>
    <row r="206" spans="1:17" x14ac:dyDescent="0.25">
      <c r="A206" s="36"/>
      <c r="B206" s="19" t="s">
        <v>1</v>
      </c>
      <c r="C206" s="27">
        <f>SUM('2015:2026'!C206)</f>
        <v>657</v>
      </c>
      <c r="D206" s="17">
        <f>SUM('2015:2026'!D206)</f>
        <v>685</v>
      </c>
      <c r="E206" s="17">
        <f>SUM('2015:2026'!E206)</f>
        <v>1072</v>
      </c>
      <c r="F206" s="17">
        <f>SUM('2015:2026'!F206)</f>
        <v>1096</v>
      </c>
      <c r="G206" s="17">
        <f>SUM('2015:2026'!G206)</f>
        <v>950</v>
      </c>
      <c r="H206" s="17">
        <f>SUM('2015:2026'!H206)</f>
        <v>467</v>
      </c>
      <c r="I206" s="17">
        <f>SUM('2015:2026'!I206)</f>
        <v>497</v>
      </c>
      <c r="J206" s="17">
        <f>SUM('2015:2026'!J206)</f>
        <v>228</v>
      </c>
      <c r="K206" s="17">
        <f>SUM('2015:2026'!K206)</f>
        <v>437</v>
      </c>
      <c r="L206" s="17">
        <f>SUM('2015:2026'!L206)</f>
        <v>854</v>
      </c>
      <c r="M206" s="17">
        <f>SUM('2015:2026'!M206)</f>
        <v>911</v>
      </c>
      <c r="N206" s="17">
        <f>SUM('2015:2026'!N206)</f>
        <v>749</v>
      </c>
      <c r="O206" s="3">
        <f t="shared" ref="O206:O207" si="18">SUM(C206:N206)</f>
        <v>8603</v>
      </c>
      <c r="P206"/>
      <c r="Q206" s="39"/>
    </row>
    <row r="207" spans="1:17" x14ac:dyDescent="0.25">
      <c r="A207" s="37"/>
      <c r="B207" s="23" t="s">
        <v>3</v>
      </c>
      <c r="C207" s="26">
        <f>SUM('2015:2026'!C207)</f>
        <v>1005</v>
      </c>
      <c r="D207" s="24">
        <f>SUM('2015:2026'!D207)</f>
        <v>585</v>
      </c>
      <c r="E207" s="24">
        <f>SUM('2015:2026'!E207)</f>
        <v>887</v>
      </c>
      <c r="F207" s="24">
        <f>SUM('2015:2026'!F207)</f>
        <v>1081</v>
      </c>
      <c r="G207" s="24">
        <f>SUM('2015:2026'!G207)</f>
        <v>924</v>
      </c>
      <c r="H207" s="24">
        <f>SUM('2015:2026'!H207)</f>
        <v>598</v>
      </c>
      <c r="I207" s="24">
        <f>SUM('2015:2026'!I207)</f>
        <v>651</v>
      </c>
      <c r="J207" s="24">
        <f>SUM('2015:2026'!J207)</f>
        <v>559</v>
      </c>
      <c r="K207" s="24">
        <f>SUM('2015:2026'!K207)</f>
        <v>746</v>
      </c>
      <c r="L207" s="24">
        <f>SUM('2015:2026'!L207)</f>
        <v>623</v>
      </c>
      <c r="M207" s="24">
        <f>SUM('2015:2026'!M207)</f>
        <v>685</v>
      </c>
      <c r="N207" s="24">
        <f>SUM('2015:2026'!N207)</f>
        <v>794</v>
      </c>
      <c r="O207" s="25">
        <f t="shared" si="18"/>
        <v>9138</v>
      </c>
      <c r="P207"/>
      <c r="Q207" s="39"/>
    </row>
    <row r="208" spans="1:17" x14ac:dyDescent="0.25">
      <c r="A208" s="35" t="s">
        <v>101</v>
      </c>
      <c r="B208" s="20" t="s">
        <v>2</v>
      </c>
      <c r="C208" s="21">
        <f>SUM('2015:2026'!C208)</f>
        <v>373</v>
      </c>
      <c r="D208" s="21">
        <f>SUM('2015:2026'!D208)</f>
        <v>418</v>
      </c>
      <c r="E208" s="21">
        <f>SUM('2015:2026'!E208)</f>
        <v>551</v>
      </c>
      <c r="F208" s="21">
        <f>SUM('2015:2026'!F208)</f>
        <v>607</v>
      </c>
      <c r="G208" s="21">
        <f>SUM('2015:2026'!G208)</f>
        <v>320</v>
      </c>
      <c r="H208" s="21">
        <f>SUM('2015:2026'!H208)</f>
        <v>357</v>
      </c>
      <c r="I208" s="21">
        <f>SUM('2015:2026'!I208)</f>
        <v>404</v>
      </c>
      <c r="J208" s="21">
        <f>SUM('2015:2026'!J208)</f>
        <v>205</v>
      </c>
      <c r="K208" s="21">
        <f>SUM('2015:2026'!K208)</f>
        <v>869</v>
      </c>
      <c r="L208" s="21">
        <f>SUM('2015:2026'!L208)</f>
        <v>572</v>
      </c>
      <c r="M208" s="21">
        <f>SUM('2015:2026'!M208)</f>
        <v>452</v>
      </c>
      <c r="N208" s="21">
        <f>SUM('2015:2026'!N208)</f>
        <v>258</v>
      </c>
      <c r="O208" s="22">
        <f>SUM(C208:N208)</f>
        <v>5386</v>
      </c>
      <c r="P208"/>
      <c r="Q208" s="38">
        <f>SUM('2019'!Q208:Q210,'2020'!Q208:Q210,'2021'!Q208:Q210,'2022'!Q208:Q210,'2023'!Q208:Q210,'2024'!Q208:Q210,'2025'!Q208:Q210,'2026'!Q208:Q210)</f>
        <v>31</v>
      </c>
    </row>
    <row r="209" spans="1:17" x14ac:dyDescent="0.25">
      <c r="A209" s="36"/>
      <c r="B209" s="19" t="s">
        <v>1</v>
      </c>
      <c r="C209" s="27">
        <f>SUM('2015:2026'!C209)</f>
        <v>548</v>
      </c>
      <c r="D209" s="17">
        <f>SUM('2015:2026'!D209)</f>
        <v>550</v>
      </c>
      <c r="E209" s="17">
        <f>SUM('2015:2026'!E209)</f>
        <v>846</v>
      </c>
      <c r="F209" s="17">
        <f>SUM('2015:2026'!F209)</f>
        <v>655</v>
      </c>
      <c r="G209" s="17">
        <f>SUM('2015:2026'!G209)</f>
        <v>804</v>
      </c>
      <c r="H209" s="17">
        <f>SUM('2015:2026'!H209)</f>
        <v>480</v>
      </c>
      <c r="I209" s="17">
        <f>SUM('2015:2026'!I209)</f>
        <v>548</v>
      </c>
      <c r="J209" s="17">
        <f>SUM('2015:2026'!J209)</f>
        <v>326</v>
      </c>
      <c r="K209" s="17">
        <f>SUM('2015:2026'!K209)</f>
        <v>778</v>
      </c>
      <c r="L209" s="17">
        <f>SUM('2015:2026'!L209)</f>
        <v>920</v>
      </c>
      <c r="M209" s="17">
        <f>SUM('2015:2026'!M209)</f>
        <v>798</v>
      </c>
      <c r="N209" s="17">
        <f>SUM('2015:2026'!N209)</f>
        <v>657</v>
      </c>
      <c r="O209" s="3">
        <f t="shared" ref="O209:O210" si="19">SUM(C209:N209)</f>
        <v>7910</v>
      </c>
      <c r="P209"/>
      <c r="Q209" s="39"/>
    </row>
    <row r="210" spans="1:17" x14ac:dyDescent="0.25">
      <c r="A210" s="37"/>
      <c r="B210" s="23" t="s">
        <v>3</v>
      </c>
      <c r="C210" s="26">
        <f>SUM('2015:2026'!C210)</f>
        <v>487</v>
      </c>
      <c r="D210" s="24">
        <f>SUM('2015:2026'!D210)</f>
        <v>344</v>
      </c>
      <c r="E210" s="24">
        <f>SUM('2015:2026'!E210)</f>
        <v>663</v>
      </c>
      <c r="F210" s="24">
        <f>SUM('2015:2026'!F210)</f>
        <v>904</v>
      </c>
      <c r="G210" s="24">
        <f>SUM('2015:2026'!G210)</f>
        <v>707</v>
      </c>
      <c r="H210" s="24">
        <f>SUM('2015:2026'!H210)</f>
        <v>737</v>
      </c>
      <c r="I210" s="24">
        <f>SUM('2015:2026'!I210)</f>
        <v>868</v>
      </c>
      <c r="J210" s="24">
        <f>SUM('2015:2026'!J210)</f>
        <v>721</v>
      </c>
      <c r="K210" s="24">
        <f>SUM('2015:2026'!K210)</f>
        <v>756</v>
      </c>
      <c r="L210" s="24">
        <f>SUM('2015:2026'!L210)</f>
        <v>668</v>
      </c>
      <c r="M210" s="24">
        <f>SUM('2015:2026'!M210)</f>
        <v>574</v>
      </c>
      <c r="N210" s="24">
        <f>SUM('2015:2026'!N210)</f>
        <v>548</v>
      </c>
      <c r="O210" s="25">
        <f t="shared" si="19"/>
        <v>7977</v>
      </c>
      <c r="P210"/>
      <c r="Q210" s="39"/>
    </row>
    <row r="211" spans="1:17" x14ac:dyDescent="0.25">
      <c r="A211" s="35" t="s">
        <v>102</v>
      </c>
      <c r="B211" s="20" t="s">
        <v>2</v>
      </c>
      <c r="C211" s="21">
        <f>SUM('2015:2026'!C211)</f>
        <v>385</v>
      </c>
      <c r="D211" s="21">
        <f>SUM('2015:2026'!D211)</f>
        <v>248</v>
      </c>
      <c r="E211" s="21">
        <f>SUM('2015:2026'!E211)</f>
        <v>305</v>
      </c>
      <c r="F211" s="21">
        <f>SUM('2015:2026'!F211)</f>
        <v>281</v>
      </c>
      <c r="G211" s="21">
        <f>SUM('2015:2026'!G211)</f>
        <v>184</v>
      </c>
      <c r="H211" s="21">
        <f>SUM('2015:2026'!H211)</f>
        <v>204</v>
      </c>
      <c r="I211" s="21">
        <f>SUM('2015:2026'!I211)</f>
        <v>160</v>
      </c>
      <c r="J211" s="21">
        <f>SUM('2015:2026'!J211)</f>
        <v>141</v>
      </c>
      <c r="K211" s="21">
        <f>SUM('2015:2026'!K211)</f>
        <v>218</v>
      </c>
      <c r="L211" s="21">
        <f>SUM('2015:2026'!L211)</f>
        <v>289</v>
      </c>
      <c r="M211" s="21">
        <f>SUM('2015:2026'!M211)</f>
        <v>226</v>
      </c>
      <c r="N211" s="21">
        <f>SUM('2015:2026'!N211)</f>
        <v>373</v>
      </c>
      <c r="O211" s="22">
        <f>SUM(C211:N211)</f>
        <v>3014</v>
      </c>
      <c r="P211"/>
      <c r="Q211" s="38">
        <f>SUM('2019'!Q211:Q213,'2020'!Q211:Q213,'2021'!Q211:Q213,'2022'!Q211:Q213,'2023'!Q211:Q213,'2024'!Q211:Q213,'2025'!Q211:Q213,'2026'!Q211:Q213)</f>
        <v>594</v>
      </c>
    </row>
    <row r="212" spans="1:17" x14ac:dyDescent="0.25">
      <c r="A212" s="36"/>
      <c r="B212" s="19" t="s">
        <v>1</v>
      </c>
      <c r="C212" s="27">
        <f>SUM('2015:2026'!C212)</f>
        <v>234</v>
      </c>
      <c r="D212" s="17">
        <f>SUM('2015:2026'!D212)</f>
        <v>158</v>
      </c>
      <c r="E212" s="17">
        <f>SUM('2015:2026'!E212)</f>
        <v>319</v>
      </c>
      <c r="F212" s="17">
        <f>SUM('2015:2026'!F212)</f>
        <v>186</v>
      </c>
      <c r="G212" s="17">
        <f>SUM('2015:2026'!G212)</f>
        <v>333</v>
      </c>
      <c r="H212" s="17">
        <f>SUM('2015:2026'!H212)</f>
        <v>232</v>
      </c>
      <c r="I212" s="17">
        <f>SUM('2015:2026'!I212)</f>
        <v>153</v>
      </c>
      <c r="J212" s="17">
        <f>SUM('2015:2026'!J212)</f>
        <v>75</v>
      </c>
      <c r="K212" s="17">
        <f>SUM('2015:2026'!K212)</f>
        <v>62</v>
      </c>
      <c r="L212" s="17">
        <f>SUM('2015:2026'!L212)</f>
        <v>152</v>
      </c>
      <c r="M212" s="17">
        <f>SUM('2015:2026'!M212)</f>
        <v>146</v>
      </c>
      <c r="N212" s="17">
        <f>SUM('2015:2026'!N212)</f>
        <v>229</v>
      </c>
      <c r="O212" s="3">
        <f t="shared" ref="O212:O213" si="20">SUM(C212:N212)</f>
        <v>2279</v>
      </c>
      <c r="P212"/>
      <c r="Q212" s="39"/>
    </row>
    <row r="213" spans="1:17" x14ac:dyDescent="0.25">
      <c r="A213" s="37"/>
      <c r="B213" s="23" t="s">
        <v>3</v>
      </c>
      <c r="C213" s="26">
        <f>SUM('2015:2026'!C213)</f>
        <v>644</v>
      </c>
      <c r="D213" s="24">
        <f>SUM('2015:2026'!D213)</f>
        <v>426</v>
      </c>
      <c r="E213" s="24">
        <f>SUM('2015:2026'!E213)</f>
        <v>506</v>
      </c>
      <c r="F213" s="24">
        <f>SUM('2015:2026'!F213)</f>
        <v>723</v>
      </c>
      <c r="G213" s="24">
        <f>SUM('2015:2026'!G213)</f>
        <v>800</v>
      </c>
      <c r="H213" s="24">
        <f>SUM('2015:2026'!H213)</f>
        <v>581</v>
      </c>
      <c r="I213" s="24">
        <f>SUM('2015:2026'!I213)</f>
        <v>381</v>
      </c>
      <c r="J213" s="24">
        <f>SUM('2015:2026'!J213)</f>
        <v>480</v>
      </c>
      <c r="K213" s="24">
        <f>SUM('2015:2026'!K213)</f>
        <v>232</v>
      </c>
      <c r="L213" s="24">
        <f>SUM('2015:2026'!L213)</f>
        <v>451</v>
      </c>
      <c r="M213" s="24">
        <f>SUM('2015:2026'!M213)</f>
        <v>460</v>
      </c>
      <c r="N213" s="24">
        <f>SUM('2015:2026'!N213)</f>
        <v>3659</v>
      </c>
      <c r="O213" s="25">
        <f t="shared" si="20"/>
        <v>9343</v>
      </c>
      <c r="P213"/>
      <c r="Q213" s="39"/>
    </row>
    <row r="214" spans="1:17" x14ac:dyDescent="0.25">
      <c r="A214" s="35" t="s">
        <v>103</v>
      </c>
      <c r="B214" s="20" t="s">
        <v>2</v>
      </c>
      <c r="C214" s="21">
        <f>SUM('2015:2026'!C214)</f>
        <v>245</v>
      </c>
      <c r="D214" s="21">
        <f>SUM('2015:2026'!D214)</f>
        <v>582</v>
      </c>
      <c r="E214" s="21">
        <f>SUM('2015:2026'!E214)</f>
        <v>358</v>
      </c>
      <c r="F214" s="21">
        <f>SUM('2015:2026'!F214)</f>
        <v>216</v>
      </c>
      <c r="G214" s="21">
        <f>SUM('2015:2026'!G214)</f>
        <v>192</v>
      </c>
      <c r="H214" s="21">
        <f>SUM('2015:2026'!H214)</f>
        <v>245</v>
      </c>
      <c r="I214" s="21">
        <f>SUM('2015:2026'!I214)</f>
        <v>142</v>
      </c>
      <c r="J214" s="21">
        <f>SUM('2015:2026'!J214)</f>
        <v>164</v>
      </c>
      <c r="K214" s="21">
        <f>SUM('2015:2026'!K214)</f>
        <v>227</v>
      </c>
      <c r="L214" s="21">
        <f>SUM('2015:2026'!L214)</f>
        <v>683</v>
      </c>
      <c r="M214" s="21">
        <f>SUM('2015:2026'!M214)</f>
        <v>800</v>
      </c>
      <c r="N214" s="21">
        <f>SUM('2015:2026'!N214)</f>
        <v>377</v>
      </c>
      <c r="O214" s="22">
        <f>SUM(C214:N214)</f>
        <v>4231</v>
      </c>
      <c r="P214"/>
      <c r="Q214" s="38">
        <f>SUM('2019'!Q214:Q216,'2020'!Q214:Q216,'2021'!Q214:Q216,'2022'!Q214:Q216,'2023'!Q214:Q216,'2024'!Q214:Q216,'2025'!Q214:Q216,'2026'!Q214:Q216)</f>
        <v>13</v>
      </c>
    </row>
    <row r="215" spans="1:17" x14ac:dyDescent="0.25">
      <c r="A215" s="36"/>
      <c r="B215" s="19" t="s">
        <v>1</v>
      </c>
      <c r="C215" s="27">
        <f>SUM('2015:2026'!C215)</f>
        <v>18</v>
      </c>
      <c r="D215" s="17">
        <f>SUM('2015:2026'!D215)</f>
        <v>32</v>
      </c>
      <c r="E215" s="17">
        <f>SUM('2015:2026'!E215)</f>
        <v>56</v>
      </c>
      <c r="F215" s="17">
        <f>SUM('2015:2026'!F215)</f>
        <v>77</v>
      </c>
      <c r="G215" s="17">
        <f>SUM('2015:2026'!G215)</f>
        <v>100</v>
      </c>
      <c r="H215" s="17">
        <f>SUM('2015:2026'!H215)</f>
        <v>102</v>
      </c>
      <c r="I215" s="17">
        <f>SUM('2015:2026'!I215)</f>
        <v>83</v>
      </c>
      <c r="J215" s="17">
        <f>SUM('2015:2026'!J215)</f>
        <v>12</v>
      </c>
      <c r="K215" s="17">
        <f>SUM('2015:2026'!K215)</f>
        <v>21</v>
      </c>
      <c r="L215" s="17">
        <f>SUM('2015:2026'!L215)</f>
        <v>43</v>
      </c>
      <c r="M215" s="17">
        <f>SUM('2015:2026'!M215)</f>
        <v>19</v>
      </c>
      <c r="N215" s="17">
        <f>SUM('2015:2026'!N215)</f>
        <v>35</v>
      </c>
      <c r="O215" s="3">
        <f t="shared" ref="O215:O216" si="21">SUM(C215:N215)</f>
        <v>598</v>
      </c>
      <c r="P215"/>
      <c r="Q215" s="39"/>
    </row>
    <row r="216" spans="1:17" x14ac:dyDescent="0.25">
      <c r="A216" s="37"/>
      <c r="B216" s="23" t="s">
        <v>3</v>
      </c>
      <c r="C216" s="26">
        <f>SUM('2015:2026'!C216)</f>
        <v>241</v>
      </c>
      <c r="D216" s="24">
        <f>SUM('2015:2026'!D216)</f>
        <v>162</v>
      </c>
      <c r="E216" s="24">
        <f>SUM('2015:2026'!E216)</f>
        <v>171</v>
      </c>
      <c r="F216" s="24">
        <f>SUM('2015:2026'!F216)</f>
        <v>216</v>
      </c>
      <c r="G216" s="24">
        <f>SUM('2015:2026'!G216)</f>
        <v>260</v>
      </c>
      <c r="H216" s="24">
        <f>SUM('2015:2026'!H216)</f>
        <v>257</v>
      </c>
      <c r="I216" s="24">
        <f>SUM('2015:2026'!I216)</f>
        <v>117</v>
      </c>
      <c r="J216" s="24">
        <f>SUM('2015:2026'!J216)</f>
        <v>160</v>
      </c>
      <c r="K216" s="24">
        <f>SUM('2015:2026'!K216)</f>
        <v>107</v>
      </c>
      <c r="L216" s="24">
        <f>SUM('2015:2026'!L216)</f>
        <v>234</v>
      </c>
      <c r="M216" s="24">
        <f>SUM('2015:2026'!M216)</f>
        <v>150</v>
      </c>
      <c r="N216" s="24">
        <f>SUM('2015:2026'!N216)</f>
        <v>179</v>
      </c>
      <c r="O216" s="25">
        <f t="shared" si="21"/>
        <v>2254</v>
      </c>
      <c r="P216"/>
      <c r="Q216" s="39"/>
    </row>
    <row r="217" spans="1:17" x14ac:dyDescent="0.25">
      <c r="A217" s="35" t="s">
        <v>104</v>
      </c>
      <c r="B217" s="20" t="s">
        <v>2</v>
      </c>
      <c r="C217" s="21">
        <f>SUM('2015:2026'!C217)</f>
        <v>569</v>
      </c>
      <c r="D217" s="21">
        <f>SUM('2015:2026'!D217)</f>
        <v>518</v>
      </c>
      <c r="E217" s="21">
        <f>SUM('2015:2026'!E217)</f>
        <v>485</v>
      </c>
      <c r="F217" s="21">
        <f>SUM('2015:2026'!F217)</f>
        <v>350</v>
      </c>
      <c r="G217" s="21">
        <f>SUM('2015:2026'!G217)</f>
        <v>298</v>
      </c>
      <c r="H217" s="21">
        <f>SUM('2015:2026'!H217)</f>
        <v>363</v>
      </c>
      <c r="I217" s="21">
        <f>SUM('2015:2026'!I217)</f>
        <v>407</v>
      </c>
      <c r="J217" s="21">
        <f>SUM('2015:2026'!J217)</f>
        <v>341</v>
      </c>
      <c r="K217" s="21">
        <f>SUM('2015:2026'!K217)</f>
        <v>372</v>
      </c>
      <c r="L217" s="21">
        <f>SUM('2015:2026'!L217)</f>
        <v>706</v>
      </c>
      <c r="M217" s="21">
        <f>SUM('2015:2026'!M217)</f>
        <v>754</v>
      </c>
      <c r="N217" s="21">
        <f>SUM('2015:2026'!N217)</f>
        <v>603</v>
      </c>
      <c r="O217" s="22">
        <f>SUM(C217:N217)</f>
        <v>5766</v>
      </c>
      <c r="P217"/>
      <c r="Q217" s="38">
        <f>SUM('2019'!Q217:Q219,'2020'!Q217:Q219,'2021'!Q217:Q219,'2022'!Q217:Q219,'2023'!Q217:Q219,'2024'!Q217:Q219,'2025'!Q217:Q219,'2026'!Q217:Q219)</f>
        <v>191</v>
      </c>
    </row>
    <row r="218" spans="1:17" x14ac:dyDescent="0.25">
      <c r="A218" s="36"/>
      <c r="B218" s="19" t="s">
        <v>1</v>
      </c>
      <c r="C218" s="27">
        <f>SUM('2015:2026'!C218)</f>
        <v>162</v>
      </c>
      <c r="D218" s="17">
        <f>SUM('2015:2026'!D218)</f>
        <v>199</v>
      </c>
      <c r="E218" s="17">
        <f>SUM('2015:2026'!E218)</f>
        <v>194</v>
      </c>
      <c r="F218" s="17">
        <f>SUM('2015:2026'!F218)</f>
        <v>309</v>
      </c>
      <c r="G218" s="17">
        <f>SUM('2015:2026'!G218)</f>
        <v>235</v>
      </c>
      <c r="H218" s="17">
        <f>SUM('2015:2026'!H218)</f>
        <v>161</v>
      </c>
      <c r="I218" s="17">
        <f>SUM('2015:2026'!I218)</f>
        <v>243</v>
      </c>
      <c r="J218" s="17">
        <f>SUM('2015:2026'!J218)</f>
        <v>87</v>
      </c>
      <c r="K218" s="17">
        <f>SUM('2015:2026'!K218)</f>
        <v>115</v>
      </c>
      <c r="L218" s="17">
        <f>SUM('2015:2026'!L218)</f>
        <v>283</v>
      </c>
      <c r="M218" s="17">
        <f>SUM('2015:2026'!M218)</f>
        <v>276</v>
      </c>
      <c r="N218" s="17">
        <f>SUM('2015:2026'!N218)</f>
        <v>200</v>
      </c>
      <c r="O218" s="3">
        <f t="shared" ref="O218:O219" si="22">SUM(C218:N218)</f>
        <v>2464</v>
      </c>
      <c r="P218"/>
      <c r="Q218" s="39"/>
    </row>
    <row r="219" spans="1:17" x14ac:dyDescent="0.25">
      <c r="A219" s="37"/>
      <c r="B219" s="23" t="s">
        <v>3</v>
      </c>
      <c r="C219" s="26">
        <f>SUM('2015:2026'!C219)</f>
        <v>291</v>
      </c>
      <c r="D219" s="24">
        <f>SUM('2015:2026'!D219)</f>
        <v>183</v>
      </c>
      <c r="E219" s="24">
        <f>SUM('2015:2026'!E219)</f>
        <v>154</v>
      </c>
      <c r="F219" s="24">
        <f>SUM('2015:2026'!F219)</f>
        <v>267</v>
      </c>
      <c r="G219" s="24">
        <f>SUM('2015:2026'!G219)</f>
        <v>301</v>
      </c>
      <c r="H219" s="24">
        <f>SUM('2015:2026'!H219)</f>
        <v>214</v>
      </c>
      <c r="I219" s="24">
        <f>SUM('2015:2026'!I219)</f>
        <v>297</v>
      </c>
      <c r="J219" s="24">
        <f>SUM('2015:2026'!J219)</f>
        <v>132</v>
      </c>
      <c r="K219" s="24">
        <f>SUM('2015:2026'!K219)</f>
        <v>93</v>
      </c>
      <c r="L219" s="24">
        <f>SUM('2015:2026'!L219)</f>
        <v>41</v>
      </c>
      <c r="M219" s="24">
        <f>SUM('2015:2026'!M219)</f>
        <v>73</v>
      </c>
      <c r="N219" s="24">
        <f>SUM('2015:2026'!N219)</f>
        <v>201</v>
      </c>
      <c r="O219" s="25">
        <f t="shared" si="22"/>
        <v>2247</v>
      </c>
      <c r="P219"/>
      <c r="Q219" s="39"/>
    </row>
    <row r="220" spans="1:17" x14ac:dyDescent="0.25">
      <c r="A220" s="35" t="s">
        <v>105</v>
      </c>
      <c r="B220" s="20" t="s">
        <v>2</v>
      </c>
      <c r="C220" s="21">
        <f>SUM('2015:2026'!C220)</f>
        <v>270</v>
      </c>
      <c r="D220" s="21">
        <f>SUM('2015:2026'!D220)</f>
        <v>273</v>
      </c>
      <c r="E220" s="21">
        <f>SUM('2015:2026'!E220)</f>
        <v>340</v>
      </c>
      <c r="F220" s="21">
        <f>SUM('2015:2026'!F220)</f>
        <v>262</v>
      </c>
      <c r="G220" s="21">
        <f>SUM('2015:2026'!G220)</f>
        <v>184</v>
      </c>
      <c r="H220" s="21">
        <f>SUM('2015:2026'!H220)</f>
        <v>137</v>
      </c>
      <c r="I220" s="21">
        <f>SUM('2015:2026'!I220)</f>
        <v>111</v>
      </c>
      <c r="J220" s="21">
        <f>SUM('2015:2026'!J220)</f>
        <v>149</v>
      </c>
      <c r="K220" s="21">
        <f>SUM('2015:2026'!K220)</f>
        <v>156</v>
      </c>
      <c r="L220" s="21">
        <f>SUM('2015:2026'!L220)</f>
        <v>257</v>
      </c>
      <c r="M220" s="21">
        <f>SUM('2015:2026'!M220)</f>
        <v>275</v>
      </c>
      <c r="N220" s="21">
        <f>SUM('2015:2026'!N220)</f>
        <v>153</v>
      </c>
      <c r="O220" s="22">
        <f>SUM(C220:N220)</f>
        <v>2567</v>
      </c>
      <c r="P220"/>
      <c r="Q220" s="38">
        <f>SUM('2019'!Q220:Q222,'2020'!Q220:Q222,'2021'!Q220:Q222,'2022'!Q220:Q222,'2023'!Q220:Q222,'2024'!Q220:Q222,'2025'!Q220:Q222,'2026'!Q220:Q222)</f>
        <v>46</v>
      </c>
    </row>
    <row r="221" spans="1:17" x14ac:dyDescent="0.25">
      <c r="A221" s="36"/>
      <c r="B221" s="19" t="s">
        <v>1</v>
      </c>
      <c r="C221" s="27">
        <f>SUM('2015:2026'!C221)</f>
        <v>315</v>
      </c>
      <c r="D221" s="17">
        <f>SUM('2015:2026'!D221)</f>
        <v>342</v>
      </c>
      <c r="E221" s="17">
        <f>SUM('2015:2026'!E221)</f>
        <v>457</v>
      </c>
      <c r="F221" s="17">
        <f>SUM('2015:2026'!F221)</f>
        <v>519</v>
      </c>
      <c r="G221" s="17">
        <f>SUM('2015:2026'!G221)</f>
        <v>543</v>
      </c>
      <c r="H221" s="17">
        <f>SUM('2015:2026'!H221)</f>
        <v>281</v>
      </c>
      <c r="I221" s="17">
        <f>SUM('2015:2026'!I221)</f>
        <v>318</v>
      </c>
      <c r="J221" s="17">
        <f>SUM('2015:2026'!J221)</f>
        <v>86</v>
      </c>
      <c r="K221" s="17">
        <f>SUM('2015:2026'!K221)</f>
        <v>157</v>
      </c>
      <c r="L221" s="17">
        <f>SUM('2015:2026'!L221)</f>
        <v>342</v>
      </c>
      <c r="M221" s="17">
        <f>SUM('2015:2026'!M221)</f>
        <v>429</v>
      </c>
      <c r="N221" s="17">
        <f>SUM('2015:2026'!N221)</f>
        <v>388</v>
      </c>
      <c r="O221" s="3">
        <f t="shared" ref="O221:O222" si="23">SUM(C221:N221)</f>
        <v>4177</v>
      </c>
      <c r="P221"/>
      <c r="Q221" s="39"/>
    </row>
    <row r="222" spans="1:17" x14ac:dyDescent="0.25">
      <c r="A222" s="37"/>
      <c r="B222" s="23" t="s">
        <v>3</v>
      </c>
      <c r="C222" s="26">
        <f>SUM('2015:2026'!C222)</f>
        <v>1970</v>
      </c>
      <c r="D222" s="24">
        <f>SUM('2015:2026'!D222)</f>
        <v>615</v>
      </c>
      <c r="E222" s="24">
        <f>SUM('2015:2026'!E222)</f>
        <v>776</v>
      </c>
      <c r="F222" s="24">
        <f>SUM('2015:2026'!F222)</f>
        <v>862</v>
      </c>
      <c r="G222" s="24">
        <f>SUM('2015:2026'!G222)</f>
        <v>1193</v>
      </c>
      <c r="H222" s="24">
        <f>SUM('2015:2026'!H222)</f>
        <v>1013</v>
      </c>
      <c r="I222" s="24">
        <f>SUM('2015:2026'!I222)</f>
        <v>762</v>
      </c>
      <c r="J222" s="24">
        <f>SUM('2015:2026'!J222)</f>
        <v>588</v>
      </c>
      <c r="K222" s="24">
        <f>SUM('2015:2026'!K222)</f>
        <v>610</v>
      </c>
      <c r="L222" s="24">
        <f>SUM('2015:2026'!L222)</f>
        <v>680</v>
      </c>
      <c r="M222" s="24">
        <f>SUM('2015:2026'!M222)</f>
        <v>807</v>
      </c>
      <c r="N222" s="24">
        <f>SUM('2015:2026'!N222)</f>
        <v>1145</v>
      </c>
      <c r="O222" s="25">
        <f t="shared" si="23"/>
        <v>11021</v>
      </c>
      <c r="P222"/>
      <c r="Q222" s="39"/>
    </row>
    <row r="223" spans="1:17" x14ac:dyDescent="0.25">
      <c r="A223" s="35" t="s">
        <v>106</v>
      </c>
      <c r="B223" s="20" t="s">
        <v>2</v>
      </c>
      <c r="C223" s="21">
        <f>SUM('2015:2026'!C223)</f>
        <v>529</v>
      </c>
      <c r="D223" s="21">
        <f>SUM('2015:2026'!D223)</f>
        <v>466</v>
      </c>
      <c r="E223" s="21">
        <f>SUM('2015:2026'!E223)</f>
        <v>470</v>
      </c>
      <c r="F223" s="21">
        <f>SUM('2015:2026'!F223)</f>
        <v>446</v>
      </c>
      <c r="G223" s="21">
        <f>SUM('2015:2026'!G223)</f>
        <v>351</v>
      </c>
      <c r="H223" s="21">
        <f>SUM('2015:2026'!H223)</f>
        <v>368</v>
      </c>
      <c r="I223" s="21">
        <f>SUM('2015:2026'!I223)</f>
        <v>296</v>
      </c>
      <c r="J223" s="21">
        <f>SUM('2015:2026'!J223)</f>
        <v>253</v>
      </c>
      <c r="K223" s="21">
        <f>SUM('2015:2026'!K223)</f>
        <v>257</v>
      </c>
      <c r="L223" s="21">
        <f>SUM('2015:2026'!L223)</f>
        <v>380</v>
      </c>
      <c r="M223" s="21">
        <f>SUM('2015:2026'!M223)</f>
        <v>390</v>
      </c>
      <c r="N223" s="21">
        <f>SUM('2015:2026'!N223)</f>
        <v>545</v>
      </c>
      <c r="O223" s="22">
        <f>SUM(C223:N223)</f>
        <v>4751</v>
      </c>
      <c r="P223"/>
      <c r="Q223" s="38">
        <f>SUM('2019'!Q223:Q225,'2020'!Q223:Q225,'2021'!Q223:Q225,'2022'!Q223:Q225,'2023'!Q223:Q225,'2024'!Q223:Q225,'2025'!Q223:Q225,'2026'!Q223:Q225)</f>
        <v>46</v>
      </c>
    </row>
    <row r="224" spans="1:17" x14ac:dyDescent="0.25">
      <c r="A224" s="36"/>
      <c r="B224" s="19" t="s">
        <v>1</v>
      </c>
      <c r="C224" s="27">
        <f>SUM('2015:2026'!C224)</f>
        <v>590</v>
      </c>
      <c r="D224" s="17">
        <f>SUM('2015:2026'!D224)</f>
        <v>421</v>
      </c>
      <c r="E224" s="17">
        <f>SUM('2015:2026'!E224)</f>
        <v>581</v>
      </c>
      <c r="F224" s="17">
        <f>SUM('2015:2026'!F224)</f>
        <v>567</v>
      </c>
      <c r="G224" s="17">
        <f>SUM('2015:2026'!G224)</f>
        <v>440</v>
      </c>
      <c r="H224" s="17">
        <f>SUM('2015:2026'!H224)</f>
        <v>306</v>
      </c>
      <c r="I224" s="17">
        <f>SUM('2015:2026'!I224)</f>
        <v>367</v>
      </c>
      <c r="J224" s="17">
        <f>SUM('2015:2026'!J224)</f>
        <v>158</v>
      </c>
      <c r="K224" s="17">
        <f>SUM('2015:2026'!K224)</f>
        <v>170</v>
      </c>
      <c r="L224" s="17">
        <f>SUM('2015:2026'!L224)</f>
        <v>224</v>
      </c>
      <c r="M224" s="17">
        <f>SUM('2015:2026'!M224)</f>
        <v>428</v>
      </c>
      <c r="N224" s="17">
        <f>SUM('2015:2026'!N224)</f>
        <v>302</v>
      </c>
      <c r="O224" s="3">
        <f t="shared" ref="O224:O225" si="24">SUM(C224:N224)</f>
        <v>4554</v>
      </c>
      <c r="P224"/>
      <c r="Q224" s="39"/>
    </row>
    <row r="225" spans="1:17" x14ac:dyDescent="0.25">
      <c r="A225" s="37"/>
      <c r="B225" s="23" t="s">
        <v>3</v>
      </c>
      <c r="C225" s="26">
        <f>SUM('2015:2026'!C225)</f>
        <v>855</v>
      </c>
      <c r="D225" s="24">
        <f>SUM('2015:2026'!D225)</f>
        <v>455</v>
      </c>
      <c r="E225" s="24">
        <f>SUM('2015:2026'!E225)</f>
        <v>695</v>
      </c>
      <c r="F225" s="24">
        <f>SUM('2015:2026'!F225)</f>
        <v>861</v>
      </c>
      <c r="G225" s="24">
        <f>SUM('2015:2026'!G225)</f>
        <v>765</v>
      </c>
      <c r="H225" s="24">
        <f>SUM('2015:2026'!H225)</f>
        <v>489</v>
      </c>
      <c r="I225" s="24">
        <f>SUM('2015:2026'!I225)</f>
        <v>472</v>
      </c>
      <c r="J225" s="24">
        <f>SUM('2015:2026'!J225)</f>
        <v>591</v>
      </c>
      <c r="K225" s="24">
        <f>SUM('2015:2026'!K225)</f>
        <v>471</v>
      </c>
      <c r="L225" s="24">
        <f>SUM('2015:2026'!L225)</f>
        <v>376</v>
      </c>
      <c r="M225" s="24">
        <f>SUM('2015:2026'!M225)</f>
        <v>358</v>
      </c>
      <c r="N225" s="24">
        <f>SUM('2015:2026'!N225)</f>
        <v>1828</v>
      </c>
      <c r="O225" s="25">
        <f t="shared" si="24"/>
        <v>8216</v>
      </c>
      <c r="P225"/>
      <c r="Q225" s="39"/>
    </row>
    <row r="226" spans="1:17" x14ac:dyDescent="0.25">
      <c r="A226" s="35" t="s">
        <v>107</v>
      </c>
      <c r="B226" s="20" t="s">
        <v>2</v>
      </c>
      <c r="C226" s="21">
        <f>SUM('2015:2026'!C226)</f>
        <v>591</v>
      </c>
      <c r="D226" s="21">
        <f>SUM('2015:2026'!D226)</f>
        <v>813</v>
      </c>
      <c r="E226" s="21">
        <f>SUM('2015:2026'!E226)</f>
        <v>616</v>
      </c>
      <c r="F226" s="21">
        <f>SUM('2015:2026'!F226)</f>
        <v>560</v>
      </c>
      <c r="G226" s="21">
        <f>SUM('2015:2026'!G226)</f>
        <v>497</v>
      </c>
      <c r="H226" s="21">
        <f>SUM('2015:2026'!H226)</f>
        <v>439</v>
      </c>
      <c r="I226" s="21">
        <f>SUM('2015:2026'!I226)</f>
        <v>375</v>
      </c>
      <c r="J226" s="21">
        <f>SUM('2015:2026'!J226)</f>
        <v>379</v>
      </c>
      <c r="K226" s="21">
        <f>SUM('2015:2026'!K226)</f>
        <v>460</v>
      </c>
      <c r="L226" s="21">
        <f>SUM('2015:2026'!L226)</f>
        <v>588</v>
      </c>
      <c r="M226" s="21">
        <f>SUM('2015:2026'!M226)</f>
        <v>1128</v>
      </c>
      <c r="N226" s="21">
        <f>SUM('2015:2026'!N226)</f>
        <v>674</v>
      </c>
      <c r="O226" s="22">
        <f>SUM(C226:N226)</f>
        <v>7120</v>
      </c>
      <c r="Q226" s="38">
        <f>SUM('2019'!Q226:Q228,'2020'!Q226:Q228,'2021'!Q226:Q228,'2022'!Q226:Q228,'2023'!Q226:Q228,'2024'!Q226:Q228,'2025'!Q226:Q228,'2026'!Q226:Q228)</f>
        <v>24</v>
      </c>
    </row>
    <row r="227" spans="1:17" x14ac:dyDescent="0.25">
      <c r="A227" s="36"/>
      <c r="B227" s="19" t="s">
        <v>1</v>
      </c>
      <c r="C227" s="27">
        <f>SUM('2015:2026'!C227)</f>
        <v>436</v>
      </c>
      <c r="D227" s="17">
        <f>SUM('2015:2026'!D227)</f>
        <v>375</v>
      </c>
      <c r="E227" s="17">
        <f>SUM('2015:2026'!E227)</f>
        <v>636</v>
      </c>
      <c r="F227" s="17">
        <f>SUM('2015:2026'!F227)</f>
        <v>497</v>
      </c>
      <c r="G227" s="17">
        <f>SUM('2015:2026'!G227)</f>
        <v>596</v>
      </c>
      <c r="H227" s="17">
        <f>SUM('2015:2026'!H227)</f>
        <v>503</v>
      </c>
      <c r="I227" s="17">
        <f>SUM('2015:2026'!I227)</f>
        <v>626</v>
      </c>
      <c r="J227" s="17">
        <f>SUM('2015:2026'!J227)</f>
        <v>148</v>
      </c>
      <c r="K227" s="17">
        <f>SUM('2015:2026'!K227)</f>
        <v>337</v>
      </c>
      <c r="L227" s="17">
        <f>SUM('2015:2026'!L227)</f>
        <v>282</v>
      </c>
      <c r="M227" s="17">
        <f>SUM('2015:2026'!M227)</f>
        <v>299</v>
      </c>
      <c r="N227" s="17">
        <f>SUM('2015:2026'!N227)</f>
        <v>307</v>
      </c>
      <c r="O227" s="3">
        <f t="shared" ref="O227:O228" si="25">SUM(C227:N227)</f>
        <v>5042</v>
      </c>
      <c r="Q227" s="39"/>
    </row>
    <row r="228" spans="1:17" x14ac:dyDescent="0.25">
      <c r="A228" s="37"/>
      <c r="B228" s="23" t="s">
        <v>3</v>
      </c>
      <c r="C228" s="26">
        <f>SUM('2015:2026'!C228)</f>
        <v>510</v>
      </c>
      <c r="D228" s="24">
        <f>SUM('2015:2026'!D228)</f>
        <v>273</v>
      </c>
      <c r="E228" s="24">
        <f>SUM('2015:2026'!E228)</f>
        <v>294</v>
      </c>
      <c r="F228" s="24">
        <f>SUM('2015:2026'!F228)</f>
        <v>392</v>
      </c>
      <c r="G228" s="24">
        <f>SUM('2015:2026'!G228)</f>
        <v>548</v>
      </c>
      <c r="H228" s="24">
        <f>SUM('2015:2026'!H228)</f>
        <v>435</v>
      </c>
      <c r="I228" s="24">
        <f>SUM('2015:2026'!I228)</f>
        <v>294</v>
      </c>
      <c r="J228" s="24">
        <f>SUM('2015:2026'!J228)</f>
        <v>269</v>
      </c>
      <c r="K228" s="24">
        <f>SUM('2015:2026'!K228)</f>
        <v>266</v>
      </c>
      <c r="L228" s="24">
        <f>SUM('2015:2026'!L228)</f>
        <v>223</v>
      </c>
      <c r="M228" s="24">
        <f>SUM('2015:2026'!M228)</f>
        <v>366</v>
      </c>
      <c r="N228" s="24">
        <f>SUM('2015:2026'!N228)</f>
        <v>370</v>
      </c>
      <c r="O228" s="25">
        <f t="shared" si="25"/>
        <v>4240</v>
      </c>
      <c r="Q228" s="39"/>
    </row>
    <row r="229" spans="1:17" x14ac:dyDescent="0.25">
      <c r="A229" s="35" t="s">
        <v>108</v>
      </c>
      <c r="B229" s="20" t="s">
        <v>2</v>
      </c>
      <c r="C229" s="21">
        <f>SUM('2015:2026'!C229)</f>
        <v>487</v>
      </c>
      <c r="D229" s="21">
        <f>SUM('2015:2026'!D229)</f>
        <v>545</v>
      </c>
      <c r="E229" s="21">
        <f>SUM('2015:2026'!E229)</f>
        <v>519</v>
      </c>
      <c r="F229" s="21">
        <f>SUM('2015:2026'!F229)</f>
        <v>522</v>
      </c>
      <c r="G229" s="21">
        <f>SUM('2015:2026'!G229)</f>
        <v>424</v>
      </c>
      <c r="H229" s="21">
        <f>SUM('2015:2026'!H229)</f>
        <v>322</v>
      </c>
      <c r="I229" s="21">
        <f>SUM('2015:2026'!I229)</f>
        <v>292</v>
      </c>
      <c r="J229" s="21">
        <f>SUM('2015:2026'!J229)</f>
        <v>311</v>
      </c>
      <c r="K229" s="21">
        <f>SUM('2015:2026'!K229)</f>
        <v>336</v>
      </c>
      <c r="L229" s="21">
        <f>SUM('2015:2026'!L229)</f>
        <v>304</v>
      </c>
      <c r="M229" s="21">
        <f>SUM('2015:2026'!M229)</f>
        <v>1457</v>
      </c>
      <c r="N229" s="21">
        <f>SUM('2015:2026'!N229)</f>
        <v>610</v>
      </c>
      <c r="O229" s="22">
        <f>SUM(C229:N229)</f>
        <v>6129</v>
      </c>
      <c r="Q229" s="38">
        <f>SUM('2019'!Q229:Q231,'2020'!Q229:Q231,'2021'!Q229:Q231,'2022'!Q229:Q231,'2023'!Q229:Q231,'2024'!Q229:Q231,'2025'!Q229:Q231,'2026'!Q229:Q231)</f>
        <v>55</v>
      </c>
    </row>
    <row r="230" spans="1:17" x14ac:dyDescent="0.25">
      <c r="A230" s="36"/>
      <c r="B230" s="19" t="s">
        <v>1</v>
      </c>
      <c r="C230" s="27">
        <f>SUM('2015:2026'!C230)</f>
        <v>688</v>
      </c>
      <c r="D230" s="17">
        <f>SUM('2015:2026'!D230)</f>
        <v>649</v>
      </c>
      <c r="E230" s="17">
        <f>SUM('2015:2026'!E230)</f>
        <v>849</v>
      </c>
      <c r="F230" s="17">
        <f>SUM('2015:2026'!F230)</f>
        <v>947</v>
      </c>
      <c r="G230" s="17">
        <f>SUM('2015:2026'!G230)</f>
        <v>843</v>
      </c>
      <c r="H230" s="17">
        <f>SUM('2015:2026'!H230)</f>
        <v>457</v>
      </c>
      <c r="I230" s="17">
        <f>SUM('2015:2026'!I230)</f>
        <v>532</v>
      </c>
      <c r="J230" s="17">
        <f>SUM('2015:2026'!J230)</f>
        <v>174</v>
      </c>
      <c r="K230" s="17">
        <f>SUM('2015:2026'!K230)</f>
        <v>441</v>
      </c>
      <c r="L230" s="17">
        <f>SUM('2015:2026'!L230)</f>
        <v>506</v>
      </c>
      <c r="M230" s="17">
        <f>SUM('2015:2026'!M230)</f>
        <v>498</v>
      </c>
      <c r="N230" s="17">
        <f>SUM('2015:2026'!N230)</f>
        <v>414</v>
      </c>
      <c r="O230" s="3">
        <f t="shared" ref="O230:O231" si="26">SUM(C230:N230)</f>
        <v>6998</v>
      </c>
      <c r="Q230" s="39"/>
    </row>
    <row r="231" spans="1:17" x14ac:dyDescent="0.25">
      <c r="A231" s="37"/>
      <c r="B231" s="23" t="s">
        <v>3</v>
      </c>
      <c r="C231" s="26">
        <f>SUM('2015:2026'!C231)</f>
        <v>1599</v>
      </c>
      <c r="D231" s="24">
        <f>SUM('2015:2026'!D231)</f>
        <v>1475</v>
      </c>
      <c r="E231" s="24">
        <f>SUM('2015:2026'!E231)</f>
        <v>1896</v>
      </c>
      <c r="F231" s="24">
        <f>SUM('2015:2026'!F231)</f>
        <v>2788</v>
      </c>
      <c r="G231" s="24">
        <f>SUM('2015:2026'!G231)</f>
        <v>1779</v>
      </c>
      <c r="H231" s="24">
        <f>SUM('2015:2026'!H231)</f>
        <v>1713</v>
      </c>
      <c r="I231" s="24">
        <f>SUM('2015:2026'!I231)</f>
        <v>2373</v>
      </c>
      <c r="J231" s="24">
        <f>SUM('2015:2026'!J231)</f>
        <v>4993</v>
      </c>
      <c r="K231" s="24">
        <f>SUM('2015:2026'!K231)</f>
        <v>2805</v>
      </c>
      <c r="L231" s="24">
        <f>SUM('2015:2026'!L231)</f>
        <v>1834</v>
      </c>
      <c r="M231" s="24">
        <f>SUM('2015:2026'!M231)</f>
        <v>2555</v>
      </c>
      <c r="N231" s="24">
        <f>SUM('2015:2026'!N231)</f>
        <v>1435</v>
      </c>
      <c r="O231" s="25">
        <f t="shared" si="26"/>
        <v>27245</v>
      </c>
      <c r="Q231" s="39"/>
    </row>
    <row r="232" spans="1:17" x14ac:dyDescent="0.25">
      <c r="A232" s="35" t="s">
        <v>109</v>
      </c>
      <c r="B232" s="20" t="s">
        <v>2</v>
      </c>
      <c r="C232" s="21">
        <f>SUM('2015:2026'!C232)</f>
        <v>539</v>
      </c>
      <c r="D232" s="21">
        <f>SUM('2015:2026'!D232)</f>
        <v>489</v>
      </c>
      <c r="E232" s="21">
        <f>SUM('2015:2026'!E232)</f>
        <v>513</v>
      </c>
      <c r="F232" s="21">
        <f>SUM('2015:2026'!F232)</f>
        <v>466</v>
      </c>
      <c r="G232" s="21">
        <f>SUM('2015:2026'!G232)</f>
        <v>367</v>
      </c>
      <c r="H232" s="21">
        <f>SUM('2015:2026'!H232)</f>
        <v>317</v>
      </c>
      <c r="I232" s="21">
        <f>SUM('2015:2026'!I232)</f>
        <v>225</v>
      </c>
      <c r="J232" s="21">
        <f>SUM('2015:2026'!J232)</f>
        <v>386</v>
      </c>
      <c r="K232" s="21">
        <f>SUM('2015:2026'!K232)</f>
        <v>402</v>
      </c>
      <c r="L232" s="21">
        <f>SUM('2015:2026'!L232)</f>
        <v>509</v>
      </c>
      <c r="M232" s="21">
        <f>SUM('2015:2026'!M232)</f>
        <v>388</v>
      </c>
      <c r="N232" s="21">
        <f>SUM('2015:2026'!N232)</f>
        <v>299</v>
      </c>
      <c r="O232" s="22">
        <f>SUM(C232:N232)</f>
        <v>4900</v>
      </c>
      <c r="Q232" s="38">
        <f>SUM('2019'!Q232:Q234,'2020'!Q232:Q234,'2021'!Q232:Q234,'2022'!Q232:Q234,'2023'!Q232:Q234,'2024'!Q232:Q234,'2025'!Q232:Q234,'2026'!Q232:Q234)</f>
        <v>31</v>
      </c>
    </row>
    <row r="233" spans="1:17" x14ac:dyDescent="0.25">
      <c r="A233" s="36"/>
      <c r="B233" s="19" t="s">
        <v>1</v>
      </c>
      <c r="C233" s="27">
        <f>SUM('2015:2026'!C233)</f>
        <v>604</v>
      </c>
      <c r="D233" s="17">
        <f>SUM('2015:2026'!D233)</f>
        <v>647</v>
      </c>
      <c r="E233" s="17">
        <f>SUM('2015:2026'!E233)</f>
        <v>547</v>
      </c>
      <c r="F233" s="17">
        <f>SUM('2015:2026'!F233)</f>
        <v>499</v>
      </c>
      <c r="G233" s="17">
        <f>SUM('2015:2026'!G233)</f>
        <v>691</v>
      </c>
      <c r="H233" s="17">
        <f>SUM('2015:2026'!H233)</f>
        <v>451</v>
      </c>
      <c r="I233" s="17">
        <f>SUM('2015:2026'!I233)</f>
        <v>709</v>
      </c>
      <c r="J233" s="17">
        <f>SUM('2015:2026'!J233)</f>
        <v>305</v>
      </c>
      <c r="K233" s="17">
        <f>SUM('2015:2026'!K233)</f>
        <v>347</v>
      </c>
      <c r="L233" s="17">
        <f>SUM('2015:2026'!L233)</f>
        <v>1057</v>
      </c>
      <c r="M233" s="17">
        <f>SUM('2015:2026'!M233)</f>
        <v>441</v>
      </c>
      <c r="N233" s="17">
        <f>SUM('2015:2026'!N233)</f>
        <v>393</v>
      </c>
      <c r="O233" s="3">
        <f t="shared" ref="O233:O234" si="27">SUM(C233:N233)</f>
        <v>6691</v>
      </c>
      <c r="Q233" s="39"/>
    </row>
    <row r="234" spans="1:17" x14ac:dyDescent="0.25">
      <c r="A234" s="37"/>
      <c r="B234" s="23" t="s">
        <v>3</v>
      </c>
      <c r="C234" s="26">
        <f>SUM('2015:2026'!C234)</f>
        <v>1017</v>
      </c>
      <c r="D234" s="24">
        <f>SUM('2015:2026'!D234)</f>
        <v>500</v>
      </c>
      <c r="E234" s="24">
        <f>SUM('2015:2026'!E234)</f>
        <v>700</v>
      </c>
      <c r="F234" s="24">
        <f>SUM('2015:2026'!F234)</f>
        <v>789</v>
      </c>
      <c r="G234" s="24">
        <f>SUM('2015:2026'!G234)</f>
        <v>1515</v>
      </c>
      <c r="H234" s="24">
        <f>SUM('2015:2026'!H234)</f>
        <v>2033</v>
      </c>
      <c r="I234" s="24">
        <f>SUM('2015:2026'!I234)</f>
        <v>1148</v>
      </c>
      <c r="J234" s="24">
        <f>SUM('2015:2026'!J234)</f>
        <v>1308</v>
      </c>
      <c r="K234" s="24">
        <f>SUM('2015:2026'!K234)</f>
        <v>1268</v>
      </c>
      <c r="L234" s="24">
        <f>SUM('2015:2026'!L234)</f>
        <v>1166</v>
      </c>
      <c r="M234" s="24">
        <f>SUM('2015:2026'!M234)</f>
        <v>883</v>
      </c>
      <c r="N234" s="24">
        <f>SUM('2015:2026'!N234)</f>
        <v>1041</v>
      </c>
      <c r="O234" s="25">
        <f t="shared" si="27"/>
        <v>13368</v>
      </c>
      <c r="Q234" s="39"/>
    </row>
    <row r="235" spans="1:17" x14ac:dyDescent="0.25">
      <c r="A235" s="35" t="s">
        <v>110</v>
      </c>
      <c r="B235" s="20" t="s">
        <v>2</v>
      </c>
      <c r="C235" s="21">
        <f>SUM('2015:2026'!C235)</f>
        <v>2226</v>
      </c>
      <c r="D235" s="21">
        <f>SUM('2015:2026'!D235)</f>
        <v>2263</v>
      </c>
      <c r="E235" s="21">
        <f>SUM('2015:2026'!E235)</f>
        <v>674</v>
      </c>
      <c r="F235" s="21">
        <f>SUM('2015:2026'!F235)</f>
        <v>331</v>
      </c>
      <c r="G235" s="21">
        <f>SUM('2015:2026'!G235)</f>
        <v>246</v>
      </c>
      <c r="H235" s="21">
        <f>SUM('2015:2026'!H235)</f>
        <v>175</v>
      </c>
      <c r="I235" s="21">
        <f>SUM('2015:2026'!I235)</f>
        <v>145</v>
      </c>
      <c r="J235" s="21">
        <f>SUM('2015:2026'!J235)</f>
        <v>133</v>
      </c>
      <c r="K235" s="21">
        <f>SUM('2015:2026'!K235)</f>
        <v>133</v>
      </c>
      <c r="L235" s="21">
        <f>SUM('2015:2026'!L235)</f>
        <v>149</v>
      </c>
      <c r="M235" s="21">
        <f>SUM('2015:2026'!M235)</f>
        <v>143</v>
      </c>
      <c r="N235" s="21">
        <f>SUM('2015:2026'!N235)</f>
        <v>70</v>
      </c>
      <c r="O235" s="22">
        <f>SUM(C235:N235)</f>
        <v>6688</v>
      </c>
      <c r="P235"/>
      <c r="Q235" s="38">
        <f>SUM('2019'!Q235:Q237,'2020'!Q235:Q237,'2021'!Q235:Q237,'2022'!Q235:Q237,'2023'!Q235:Q237,'2024'!Q235:Q237,'2025'!Q235:Q237,'2026'!Q235:Q237)</f>
        <v>72</v>
      </c>
    </row>
    <row r="236" spans="1:17" x14ac:dyDescent="0.25">
      <c r="A236" s="36"/>
      <c r="B236" s="19" t="s">
        <v>1</v>
      </c>
      <c r="C236" s="27">
        <f>SUM('2015:2026'!C236)</f>
        <v>482</v>
      </c>
      <c r="D236" s="17">
        <f>SUM('2015:2026'!D236)</f>
        <v>253</v>
      </c>
      <c r="E236" s="17">
        <f>SUM('2015:2026'!E236)</f>
        <v>221</v>
      </c>
      <c r="F236" s="17">
        <f>SUM('2015:2026'!F236)</f>
        <v>205</v>
      </c>
      <c r="G236" s="17">
        <f>SUM('2015:2026'!G236)</f>
        <v>322</v>
      </c>
      <c r="H236" s="17">
        <f>SUM('2015:2026'!H236)</f>
        <v>156</v>
      </c>
      <c r="I236" s="17">
        <f>SUM('2015:2026'!I236)</f>
        <v>211</v>
      </c>
      <c r="J236" s="17">
        <f>SUM('2015:2026'!J236)</f>
        <v>72</v>
      </c>
      <c r="K236" s="17">
        <f>SUM('2015:2026'!K236)</f>
        <v>86</v>
      </c>
      <c r="L236" s="17">
        <f>SUM('2015:2026'!L236)</f>
        <v>123</v>
      </c>
      <c r="M236" s="17">
        <f>SUM('2015:2026'!M236)</f>
        <v>120</v>
      </c>
      <c r="N236" s="17">
        <f>SUM('2015:2026'!N236)</f>
        <v>138</v>
      </c>
      <c r="O236" s="3">
        <f t="shared" ref="O236:O237" si="28">SUM(C236:N236)</f>
        <v>2389</v>
      </c>
      <c r="P236"/>
      <c r="Q236" s="39"/>
    </row>
    <row r="237" spans="1:17" x14ac:dyDescent="0.25">
      <c r="A237" s="37"/>
      <c r="B237" s="23" t="s">
        <v>3</v>
      </c>
      <c r="C237" s="26">
        <f>SUM('2015:2026'!C237)</f>
        <v>187</v>
      </c>
      <c r="D237" s="24">
        <f>SUM('2015:2026'!D237)</f>
        <v>248</v>
      </c>
      <c r="E237" s="24">
        <f>SUM('2015:2026'!E237)</f>
        <v>464</v>
      </c>
      <c r="F237" s="24">
        <f>SUM('2015:2026'!F237)</f>
        <v>379</v>
      </c>
      <c r="G237" s="24">
        <f>SUM('2015:2026'!G237)</f>
        <v>364</v>
      </c>
      <c r="H237" s="24">
        <f>SUM('2015:2026'!H237)</f>
        <v>166</v>
      </c>
      <c r="I237" s="24">
        <f>SUM('2015:2026'!I237)</f>
        <v>152</v>
      </c>
      <c r="J237" s="24">
        <f>SUM('2015:2026'!J237)</f>
        <v>278</v>
      </c>
      <c r="K237" s="24">
        <f>SUM('2015:2026'!K237)</f>
        <v>91</v>
      </c>
      <c r="L237" s="24">
        <f>SUM('2015:2026'!L237)</f>
        <v>266</v>
      </c>
      <c r="M237" s="24">
        <f>SUM('2015:2026'!M237)</f>
        <v>129</v>
      </c>
      <c r="N237" s="24">
        <f>SUM('2015:2026'!N237)</f>
        <v>2954</v>
      </c>
      <c r="O237" s="25">
        <f t="shared" si="28"/>
        <v>5678</v>
      </c>
      <c r="P237"/>
      <c r="Q237" s="39"/>
    </row>
    <row r="238" spans="1:17" x14ac:dyDescent="0.25">
      <c r="A238" s="35" t="s">
        <v>111</v>
      </c>
      <c r="B238" s="20" t="s">
        <v>2</v>
      </c>
      <c r="C238" s="21">
        <f>SUM('2015:2026'!C238)</f>
        <v>137</v>
      </c>
      <c r="D238" s="21">
        <f>SUM('2015:2026'!D238)</f>
        <v>262</v>
      </c>
      <c r="E238" s="21">
        <f>SUM('2015:2026'!E238)</f>
        <v>488</v>
      </c>
      <c r="F238" s="21">
        <f>SUM('2015:2026'!F238)</f>
        <v>335</v>
      </c>
      <c r="G238" s="21">
        <f>SUM('2015:2026'!G238)</f>
        <v>348</v>
      </c>
      <c r="H238" s="21">
        <f>SUM('2015:2026'!H238)</f>
        <v>276</v>
      </c>
      <c r="I238" s="21">
        <f>SUM('2015:2026'!I238)</f>
        <v>141</v>
      </c>
      <c r="J238" s="21">
        <f>SUM('2015:2026'!J238)</f>
        <v>136</v>
      </c>
      <c r="K238" s="21">
        <f>SUM('2015:2026'!K238)</f>
        <v>157</v>
      </c>
      <c r="L238" s="21">
        <f>SUM('2015:2026'!L238)</f>
        <v>191</v>
      </c>
      <c r="M238" s="21">
        <f>SUM('2015:2026'!M238)</f>
        <v>137</v>
      </c>
      <c r="N238" s="21">
        <f>SUM('2015:2026'!N238)</f>
        <v>164</v>
      </c>
      <c r="O238" s="22">
        <f>SUM(C238:N238)</f>
        <v>2772</v>
      </c>
      <c r="Q238" s="38">
        <f>SUM('2019'!Q238:Q240,'2020'!Q238:Q240,'2021'!Q238:Q240,'2022'!Q238:Q240,'2023'!Q238:Q240,'2024'!Q238:Q240,'2025'!Q238:Q240,'2026'!Q238:Q240)</f>
        <v>14</v>
      </c>
    </row>
    <row r="239" spans="1:17" x14ac:dyDescent="0.25">
      <c r="A239" s="36"/>
      <c r="B239" s="19" t="s">
        <v>1</v>
      </c>
      <c r="C239" s="27">
        <f>SUM('2015:2026'!C239)</f>
        <v>688</v>
      </c>
      <c r="D239" s="17">
        <f>SUM('2015:2026'!D239)</f>
        <v>742</v>
      </c>
      <c r="E239" s="17">
        <f>SUM('2015:2026'!E239)</f>
        <v>1194</v>
      </c>
      <c r="F239" s="17">
        <f>SUM('2015:2026'!F239)</f>
        <v>994</v>
      </c>
      <c r="G239" s="17">
        <f>SUM('2015:2026'!G239)</f>
        <v>1976</v>
      </c>
      <c r="H239" s="17">
        <f>SUM('2015:2026'!H239)</f>
        <v>682</v>
      </c>
      <c r="I239" s="17">
        <f>SUM('2015:2026'!I239)</f>
        <v>796</v>
      </c>
      <c r="J239" s="17">
        <f>SUM('2015:2026'!J239)</f>
        <v>407</v>
      </c>
      <c r="K239" s="17">
        <f>SUM('2015:2026'!K239)</f>
        <v>399</v>
      </c>
      <c r="L239" s="17">
        <f>SUM('2015:2026'!L239)</f>
        <v>522</v>
      </c>
      <c r="M239" s="17">
        <f>SUM('2015:2026'!M239)</f>
        <v>628</v>
      </c>
      <c r="N239" s="17">
        <f>SUM('2015:2026'!N239)</f>
        <v>473</v>
      </c>
      <c r="O239" s="3">
        <f t="shared" ref="O239:O240" si="29">SUM(C239:N239)</f>
        <v>9501</v>
      </c>
      <c r="Q239" s="39"/>
    </row>
    <row r="240" spans="1:17" x14ac:dyDescent="0.25">
      <c r="A240" s="37"/>
      <c r="B240" s="23" t="s">
        <v>3</v>
      </c>
      <c r="C240" s="26">
        <f>SUM('2015:2026'!C240)</f>
        <v>480</v>
      </c>
      <c r="D240" s="24">
        <f>SUM('2015:2026'!D240)</f>
        <v>573</v>
      </c>
      <c r="E240" s="24">
        <f>SUM('2015:2026'!E240)</f>
        <v>725</v>
      </c>
      <c r="F240" s="24">
        <f>SUM('2015:2026'!F240)</f>
        <v>1110</v>
      </c>
      <c r="G240" s="24">
        <f>SUM('2015:2026'!G240)</f>
        <v>798</v>
      </c>
      <c r="H240" s="24">
        <f>SUM('2015:2026'!H240)</f>
        <v>717</v>
      </c>
      <c r="I240" s="24">
        <f>SUM('2015:2026'!I240)</f>
        <v>577</v>
      </c>
      <c r="J240" s="24">
        <f>SUM('2015:2026'!J240)</f>
        <v>797</v>
      </c>
      <c r="K240" s="24">
        <f>SUM('2015:2026'!K240)</f>
        <v>562</v>
      </c>
      <c r="L240" s="24">
        <f>SUM('2015:2026'!L240)</f>
        <v>934</v>
      </c>
      <c r="M240" s="24">
        <f>SUM('2015:2026'!M240)</f>
        <v>1032</v>
      </c>
      <c r="N240" s="24">
        <f>SUM('2015:2026'!N240)</f>
        <v>839</v>
      </c>
      <c r="O240" s="25">
        <f t="shared" si="29"/>
        <v>9144</v>
      </c>
      <c r="Q240" s="39"/>
    </row>
    <row r="241" spans="1:17" x14ac:dyDescent="0.25">
      <c r="A241" s="35" t="s">
        <v>112</v>
      </c>
      <c r="B241" s="20" t="s">
        <v>2</v>
      </c>
      <c r="C241" s="21">
        <f>SUM('2015:2026'!C241)</f>
        <v>128</v>
      </c>
      <c r="D241" s="21">
        <f>SUM('2015:2026'!D241)</f>
        <v>208</v>
      </c>
      <c r="E241" s="21">
        <f>SUM('2015:2026'!E241)</f>
        <v>562</v>
      </c>
      <c r="F241" s="21">
        <f>SUM('2015:2026'!F241)</f>
        <v>575</v>
      </c>
      <c r="G241" s="21">
        <f>SUM('2015:2026'!G241)</f>
        <v>324</v>
      </c>
      <c r="H241" s="21">
        <f>SUM('2015:2026'!H241)</f>
        <v>237</v>
      </c>
      <c r="I241" s="21">
        <f>SUM('2015:2026'!I241)</f>
        <v>197</v>
      </c>
      <c r="J241" s="21">
        <f>SUM('2015:2026'!J241)</f>
        <v>228</v>
      </c>
      <c r="K241" s="21">
        <f>SUM('2015:2026'!K241)</f>
        <v>268</v>
      </c>
      <c r="L241" s="21">
        <f>SUM('2015:2026'!L241)</f>
        <v>190</v>
      </c>
      <c r="M241" s="21">
        <f>SUM('2015:2026'!M241)</f>
        <v>191</v>
      </c>
      <c r="N241" s="21">
        <f>SUM('2015:2026'!N241)</f>
        <v>97</v>
      </c>
      <c r="O241" s="22">
        <f>SUM(C241:N241)</f>
        <v>3205</v>
      </c>
      <c r="Q241" s="38">
        <f>SUM('2019'!Q241:Q243,'2020'!Q241:Q243,'2021'!Q241:Q243,'2022'!Q241:Q243,'2023'!Q241:Q243,'2024'!Q241:Q243,'2025'!Q241:Q243,'2026'!Q241:Q243)</f>
        <v>11</v>
      </c>
    </row>
    <row r="242" spans="1:17" x14ac:dyDescent="0.25">
      <c r="A242" s="36"/>
      <c r="B242" s="19" t="s">
        <v>1</v>
      </c>
      <c r="C242" s="27">
        <f>SUM('2015:2026'!C242)</f>
        <v>147</v>
      </c>
      <c r="D242" s="17">
        <f>SUM('2015:2026'!D242)</f>
        <v>247</v>
      </c>
      <c r="E242" s="17">
        <f>SUM('2015:2026'!E242)</f>
        <v>553</v>
      </c>
      <c r="F242" s="17">
        <f>SUM('2015:2026'!F242)</f>
        <v>401</v>
      </c>
      <c r="G242" s="17">
        <f>SUM('2015:2026'!G242)</f>
        <v>278</v>
      </c>
      <c r="H242" s="17">
        <f>SUM('2015:2026'!H242)</f>
        <v>225</v>
      </c>
      <c r="I242" s="17">
        <f>SUM('2015:2026'!I242)</f>
        <v>204</v>
      </c>
      <c r="J242" s="17">
        <f>SUM('2015:2026'!J242)</f>
        <v>139</v>
      </c>
      <c r="K242" s="17">
        <f>SUM('2015:2026'!K242)</f>
        <v>148</v>
      </c>
      <c r="L242" s="17">
        <f>SUM('2015:2026'!L242)</f>
        <v>185</v>
      </c>
      <c r="M242" s="17">
        <f>SUM('2015:2026'!M242)</f>
        <v>206</v>
      </c>
      <c r="N242" s="17">
        <f>SUM('2015:2026'!N242)</f>
        <v>184</v>
      </c>
      <c r="O242" s="3">
        <f t="shared" ref="O242:O243" si="30">SUM(C242:N242)</f>
        <v>2917</v>
      </c>
      <c r="Q242" s="39"/>
    </row>
    <row r="243" spans="1:17" x14ac:dyDescent="0.25">
      <c r="A243" s="37"/>
      <c r="B243" s="23" t="s">
        <v>3</v>
      </c>
      <c r="C243" s="26">
        <f>SUM('2015:2026'!C243)</f>
        <v>409</v>
      </c>
      <c r="D243" s="24">
        <f>SUM('2015:2026'!D243)</f>
        <v>544</v>
      </c>
      <c r="E243" s="24">
        <f>SUM('2015:2026'!E243)</f>
        <v>672</v>
      </c>
      <c r="F243" s="24">
        <f>SUM('2015:2026'!F243)</f>
        <v>700</v>
      </c>
      <c r="G243" s="24">
        <f>SUM('2015:2026'!G243)</f>
        <v>756</v>
      </c>
      <c r="H243" s="24">
        <f>SUM('2015:2026'!H243)</f>
        <v>590</v>
      </c>
      <c r="I243" s="24">
        <f>SUM('2015:2026'!I243)</f>
        <v>489</v>
      </c>
      <c r="J243" s="24">
        <f>SUM('2015:2026'!J243)</f>
        <v>451</v>
      </c>
      <c r="K243" s="24">
        <f>SUM('2015:2026'!K243)</f>
        <v>292</v>
      </c>
      <c r="L243" s="24">
        <f>SUM('2015:2026'!L243)</f>
        <v>346</v>
      </c>
      <c r="M243" s="24">
        <f>SUM('2015:2026'!M243)</f>
        <v>455</v>
      </c>
      <c r="N243" s="24">
        <f>SUM('2015:2026'!N243)</f>
        <v>348</v>
      </c>
      <c r="O243" s="25">
        <f t="shared" si="30"/>
        <v>6052</v>
      </c>
      <c r="Q243" s="39"/>
    </row>
    <row r="244" spans="1:17" x14ac:dyDescent="0.25">
      <c r="A244" s="35" t="s">
        <v>113</v>
      </c>
      <c r="B244" s="20" t="s">
        <v>2</v>
      </c>
      <c r="C244" s="21">
        <f>SUM('2015:2026'!C244)</f>
        <v>125</v>
      </c>
      <c r="D244" s="21">
        <f>SUM('2015:2026'!D244)</f>
        <v>694</v>
      </c>
      <c r="E244" s="21">
        <f>SUM('2015:2026'!E244)</f>
        <v>662</v>
      </c>
      <c r="F244" s="21">
        <f>SUM('2015:2026'!F244)</f>
        <v>304</v>
      </c>
      <c r="G244" s="21">
        <f>SUM('2015:2026'!G244)</f>
        <v>150</v>
      </c>
      <c r="H244" s="21">
        <f>SUM('2015:2026'!H244)</f>
        <v>173</v>
      </c>
      <c r="I244" s="21">
        <f>SUM('2015:2026'!I244)</f>
        <v>145</v>
      </c>
      <c r="J244" s="21">
        <f>SUM('2015:2026'!J244)</f>
        <v>122</v>
      </c>
      <c r="K244" s="21">
        <f>SUM('2015:2026'!K244)</f>
        <v>170</v>
      </c>
      <c r="L244" s="21">
        <f>SUM('2015:2026'!L244)</f>
        <v>174</v>
      </c>
      <c r="M244" s="21">
        <f>SUM('2015:2026'!M244)</f>
        <v>174</v>
      </c>
      <c r="N244" s="21">
        <f>SUM('2015:2026'!N244)</f>
        <v>88</v>
      </c>
      <c r="O244" s="22">
        <f>SUM(C244:N244)</f>
        <v>2981</v>
      </c>
      <c r="Q244" s="38">
        <f>SUM('2019'!Q244:Q246,'2020'!Q244:Q246,'2021'!Q244:Q246,'2022'!Q244:Q246,'2023'!Q244:Q246,'2024'!Q244:Q246,'2025'!Q244:Q246,'2026'!Q244:Q246)</f>
        <v>31</v>
      </c>
    </row>
    <row r="245" spans="1:17" x14ac:dyDescent="0.25">
      <c r="A245" s="36"/>
      <c r="B245" s="19" t="s">
        <v>1</v>
      </c>
      <c r="C245" s="27">
        <f>SUM('2015:2026'!C245)</f>
        <v>207</v>
      </c>
      <c r="D245" s="17">
        <f>SUM('2015:2026'!D245)</f>
        <v>421</v>
      </c>
      <c r="E245" s="17">
        <f>SUM('2015:2026'!E245)</f>
        <v>618</v>
      </c>
      <c r="F245" s="17">
        <f>SUM('2015:2026'!F245)</f>
        <v>638</v>
      </c>
      <c r="G245" s="17">
        <f>SUM('2015:2026'!G245)</f>
        <v>394</v>
      </c>
      <c r="H245" s="17">
        <f>SUM('2015:2026'!H245)</f>
        <v>215</v>
      </c>
      <c r="I245" s="17">
        <f>SUM('2015:2026'!I245)</f>
        <v>266</v>
      </c>
      <c r="J245" s="17">
        <f>SUM('2015:2026'!J245)</f>
        <v>198</v>
      </c>
      <c r="K245" s="17">
        <f>SUM('2015:2026'!K245)</f>
        <v>204</v>
      </c>
      <c r="L245" s="17">
        <f>SUM('2015:2026'!L245)</f>
        <v>230</v>
      </c>
      <c r="M245" s="17">
        <f>SUM('2015:2026'!M245)</f>
        <v>236</v>
      </c>
      <c r="N245" s="17">
        <f>SUM('2015:2026'!N245)</f>
        <v>200</v>
      </c>
      <c r="O245" s="3">
        <f t="shared" ref="O245:O246" si="31">SUM(C245:N245)</f>
        <v>3827</v>
      </c>
      <c r="Q245" s="39"/>
    </row>
    <row r="246" spans="1:17" x14ac:dyDescent="0.25">
      <c r="A246" s="37"/>
      <c r="B246" s="23" t="s">
        <v>3</v>
      </c>
      <c r="C246" s="26">
        <f>SUM('2015:2026'!C246)</f>
        <v>512</v>
      </c>
      <c r="D246" s="24">
        <f>SUM('2015:2026'!D246)</f>
        <v>324</v>
      </c>
      <c r="E246" s="24">
        <f>SUM('2015:2026'!E246)</f>
        <v>449</v>
      </c>
      <c r="F246" s="24">
        <f>SUM('2015:2026'!F246)</f>
        <v>606</v>
      </c>
      <c r="G246" s="24">
        <f>SUM('2015:2026'!G246)</f>
        <v>724</v>
      </c>
      <c r="H246" s="24">
        <f>SUM('2015:2026'!H246)</f>
        <v>393</v>
      </c>
      <c r="I246" s="24">
        <f>SUM('2015:2026'!I246)</f>
        <v>476</v>
      </c>
      <c r="J246" s="24">
        <f>SUM('2015:2026'!J246)</f>
        <v>1007</v>
      </c>
      <c r="K246" s="24">
        <f>SUM('2015:2026'!K246)</f>
        <v>777</v>
      </c>
      <c r="L246" s="24">
        <f>SUM('2015:2026'!L246)</f>
        <v>504</v>
      </c>
      <c r="M246" s="24">
        <f>SUM('2015:2026'!M246)</f>
        <v>600</v>
      </c>
      <c r="N246" s="24">
        <f>SUM('2015:2026'!N246)</f>
        <v>4380</v>
      </c>
      <c r="O246" s="25">
        <f t="shared" si="31"/>
        <v>10752</v>
      </c>
      <c r="Q246" s="39"/>
    </row>
    <row r="247" spans="1:17" x14ac:dyDescent="0.25">
      <c r="A247" s="43" t="s">
        <v>114</v>
      </c>
      <c r="B247" s="20" t="s">
        <v>2</v>
      </c>
      <c r="C247" s="21">
        <f>SUM('2015:2026'!C247)</f>
        <v>131</v>
      </c>
      <c r="D247" s="21">
        <f>SUM('2015:2026'!D247)</f>
        <v>201</v>
      </c>
      <c r="E247" s="21">
        <f>SUM('2015:2026'!E247)</f>
        <v>599</v>
      </c>
      <c r="F247" s="21">
        <f>SUM('2015:2026'!F247)</f>
        <v>353</v>
      </c>
      <c r="G247" s="21">
        <f>SUM('2015:2026'!G247)</f>
        <v>253</v>
      </c>
      <c r="H247" s="21">
        <f>SUM('2015:2026'!H247)</f>
        <v>297</v>
      </c>
      <c r="I247" s="21">
        <f>SUM('2015:2026'!I247)</f>
        <v>143</v>
      </c>
      <c r="J247" s="21">
        <f>SUM('2015:2026'!J247)</f>
        <v>145</v>
      </c>
      <c r="K247" s="21">
        <f>SUM('2015:2026'!K247)</f>
        <v>213</v>
      </c>
      <c r="L247" s="21">
        <f>SUM('2015:2026'!L247)</f>
        <v>181</v>
      </c>
      <c r="M247" s="21">
        <f>SUM('2015:2026'!M247)</f>
        <v>105</v>
      </c>
      <c r="N247" s="21">
        <f>SUM('2015:2026'!N247)</f>
        <v>116</v>
      </c>
      <c r="O247" s="22">
        <f>SUM(C247:N247)</f>
        <v>2737</v>
      </c>
      <c r="Q247" s="38">
        <f>SUM('2019'!Q247:Q249,'2020'!Q247:Q249,'2021'!Q247:Q249,'2022'!Q247:Q249,'2023'!Q247:Q249,'2024'!Q247:Q249,'2025'!Q247:Q249,'2026'!Q247:Q249)</f>
        <v>64</v>
      </c>
    </row>
    <row r="248" spans="1:17" x14ac:dyDescent="0.25">
      <c r="A248" s="44"/>
      <c r="B248" s="19" t="s">
        <v>1</v>
      </c>
      <c r="C248" s="27">
        <f>SUM('2015:2026'!C248)</f>
        <v>64</v>
      </c>
      <c r="D248" s="17">
        <f>SUM('2015:2026'!D248)</f>
        <v>81</v>
      </c>
      <c r="E248" s="17">
        <f>SUM('2015:2026'!E248)</f>
        <v>171</v>
      </c>
      <c r="F248" s="17">
        <f>SUM('2015:2026'!F248)</f>
        <v>264</v>
      </c>
      <c r="G248" s="17">
        <f>SUM('2015:2026'!G248)</f>
        <v>251</v>
      </c>
      <c r="H248" s="17">
        <f>SUM('2015:2026'!H248)</f>
        <v>227</v>
      </c>
      <c r="I248" s="17">
        <f>SUM('2015:2026'!I248)</f>
        <v>241</v>
      </c>
      <c r="J248" s="17">
        <f>SUM('2015:2026'!J248)</f>
        <v>88</v>
      </c>
      <c r="K248" s="17">
        <f>SUM('2015:2026'!K248)</f>
        <v>108</v>
      </c>
      <c r="L248" s="17">
        <f>SUM('2015:2026'!L248)</f>
        <v>131</v>
      </c>
      <c r="M248" s="17">
        <f>SUM('2015:2026'!M248)</f>
        <v>60</v>
      </c>
      <c r="N248" s="17">
        <f>SUM('2015:2026'!N248)</f>
        <v>103</v>
      </c>
      <c r="O248" s="3">
        <f t="shared" ref="O248:O249" si="32">SUM(C248:N248)</f>
        <v>1789</v>
      </c>
      <c r="Q248" s="39"/>
    </row>
    <row r="249" spans="1:17" x14ac:dyDescent="0.25">
      <c r="A249" s="45"/>
      <c r="B249" s="23" t="s">
        <v>3</v>
      </c>
      <c r="C249" s="26">
        <f>SUM('2015:2026'!C249)</f>
        <v>485</v>
      </c>
      <c r="D249" s="24">
        <f>SUM('2015:2026'!D249)</f>
        <v>348</v>
      </c>
      <c r="E249" s="24">
        <f>SUM('2015:2026'!E249)</f>
        <v>316</v>
      </c>
      <c r="F249" s="24">
        <f>SUM('2015:2026'!F249)</f>
        <v>505</v>
      </c>
      <c r="G249" s="24">
        <f>SUM('2015:2026'!G249)</f>
        <v>684</v>
      </c>
      <c r="H249" s="24">
        <f>SUM('2015:2026'!H249)</f>
        <v>456</v>
      </c>
      <c r="I249" s="24">
        <f>SUM('2015:2026'!I249)</f>
        <v>248</v>
      </c>
      <c r="J249" s="24">
        <f>SUM('2015:2026'!J249)</f>
        <v>337</v>
      </c>
      <c r="K249" s="24">
        <f>SUM('2015:2026'!K249)</f>
        <v>314</v>
      </c>
      <c r="L249" s="24">
        <f>SUM('2015:2026'!L249)</f>
        <v>291</v>
      </c>
      <c r="M249" s="24">
        <f>SUM('2015:2026'!M249)</f>
        <v>369</v>
      </c>
      <c r="N249" s="24">
        <f>SUM('2015:2026'!N249)</f>
        <v>272</v>
      </c>
      <c r="O249" s="25">
        <f t="shared" si="32"/>
        <v>4625</v>
      </c>
      <c r="Q249" s="39"/>
    </row>
    <row r="250" spans="1:17" x14ac:dyDescent="0.25">
      <c r="A250" s="43" t="s">
        <v>115</v>
      </c>
      <c r="B250" s="20" t="s">
        <v>2</v>
      </c>
      <c r="C250" s="21">
        <f>SUM('2015:2026'!C250)</f>
        <v>79</v>
      </c>
      <c r="D250" s="21">
        <f>SUM('2015:2026'!D250)</f>
        <v>170</v>
      </c>
      <c r="E250" s="21">
        <f>SUM('2015:2026'!E250)</f>
        <v>261</v>
      </c>
      <c r="F250" s="21">
        <f>SUM('2015:2026'!F250)</f>
        <v>1052</v>
      </c>
      <c r="G250" s="21">
        <f>SUM('2015:2026'!G250)</f>
        <v>293</v>
      </c>
      <c r="H250" s="21">
        <f>SUM('2015:2026'!H250)</f>
        <v>200</v>
      </c>
      <c r="I250" s="21">
        <f>SUM('2015:2026'!I250)</f>
        <v>129</v>
      </c>
      <c r="J250" s="21">
        <f>SUM('2015:2026'!J250)</f>
        <v>108</v>
      </c>
      <c r="K250" s="21">
        <f>SUM('2015:2026'!K250)</f>
        <v>171</v>
      </c>
      <c r="L250" s="21">
        <f>SUM('2015:2026'!L250)</f>
        <v>106</v>
      </c>
      <c r="M250" s="21">
        <f>SUM('2015:2026'!M250)</f>
        <v>95</v>
      </c>
      <c r="N250" s="21">
        <f>SUM('2015:2026'!N250)</f>
        <v>72</v>
      </c>
      <c r="O250" s="22">
        <f>SUM(C250:N250)</f>
        <v>2736</v>
      </c>
      <c r="Q250" s="38">
        <f>SUM('2019'!Q250:Q252,'2020'!Q250:Q252,'2021'!Q250:Q252,'2022'!Q250:Q252,'2023'!Q250:Q252,'2024'!Q250:Q252,'2025'!Q250:Q252,'2026'!Q250:Q252)</f>
        <v>25</v>
      </c>
    </row>
    <row r="251" spans="1:17" x14ac:dyDescent="0.25">
      <c r="A251" s="44"/>
      <c r="B251" s="19" t="s">
        <v>1</v>
      </c>
      <c r="C251" s="27">
        <f>SUM('2015:2026'!C251)</f>
        <v>120</v>
      </c>
      <c r="D251" s="17">
        <f>SUM('2015:2026'!D251)</f>
        <v>128</v>
      </c>
      <c r="E251" s="17">
        <f>SUM('2015:2026'!E251)</f>
        <v>159</v>
      </c>
      <c r="F251" s="17">
        <f>SUM('2015:2026'!F251)</f>
        <v>286</v>
      </c>
      <c r="G251" s="17">
        <f>SUM('2015:2026'!G251)</f>
        <v>219</v>
      </c>
      <c r="H251" s="17">
        <f>SUM('2015:2026'!H251)</f>
        <v>259</v>
      </c>
      <c r="I251" s="17">
        <f>SUM('2015:2026'!I251)</f>
        <v>321</v>
      </c>
      <c r="J251" s="17">
        <f>SUM('2015:2026'!J251)</f>
        <v>81</v>
      </c>
      <c r="K251" s="17">
        <f>SUM('2015:2026'!K251)</f>
        <v>77</v>
      </c>
      <c r="L251" s="17">
        <f>SUM('2015:2026'!L251)</f>
        <v>120</v>
      </c>
      <c r="M251" s="17">
        <f>SUM('2015:2026'!M251)</f>
        <v>124</v>
      </c>
      <c r="N251" s="17">
        <f>SUM('2015:2026'!N251)</f>
        <v>77</v>
      </c>
      <c r="O251" s="3">
        <f t="shared" ref="O251:O252" si="33">SUM(C251:N251)</f>
        <v>1971</v>
      </c>
      <c r="Q251" s="39"/>
    </row>
    <row r="252" spans="1:17" x14ac:dyDescent="0.25">
      <c r="A252" s="45"/>
      <c r="B252" s="23" t="s">
        <v>3</v>
      </c>
      <c r="C252" s="26">
        <f>SUM('2015:2026'!C252)</f>
        <v>336</v>
      </c>
      <c r="D252" s="24">
        <f>SUM('2015:2026'!D252)</f>
        <v>287</v>
      </c>
      <c r="E252" s="24">
        <f>SUM('2015:2026'!E252)</f>
        <v>288</v>
      </c>
      <c r="F252" s="24">
        <f>SUM('2015:2026'!F252)</f>
        <v>642</v>
      </c>
      <c r="G252" s="24">
        <f>SUM('2015:2026'!G252)</f>
        <v>664</v>
      </c>
      <c r="H252" s="24">
        <f>SUM('2015:2026'!H252)</f>
        <v>504</v>
      </c>
      <c r="I252" s="24">
        <f>SUM('2015:2026'!I252)</f>
        <v>350</v>
      </c>
      <c r="J252" s="24">
        <f>SUM('2015:2026'!J252)</f>
        <v>569</v>
      </c>
      <c r="K252" s="24">
        <f>SUM('2015:2026'!K252)</f>
        <v>388</v>
      </c>
      <c r="L252" s="24">
        <f>SUM('2015:2026'!L252)</f>
        <v>172</v>
      </c>
      <c r="M252" s="24">
        <f>SUM('2015:2026'!M252)</f>
        <v>204</v>
      </c>
      <c r="N252" s="24">
        <f>SUM('2015:2026'!N252)</f>
        <v>154</v>
      </c>
      <c r="O252" s="25">
        <f t="shared" si="33"/>
        <v>4558</v>
      </c>
      <c r="Q252" s="39"/>
    </row>
    <row r="253" spans="1:17" x14ac:dyDescent="0.25">
      <c r="A253" s="43" t="s">
        <v>116</v>
      </c>
      <c r="B253" s="20" t="s">
        <v>2</v>
      </c>
      <c r="C253" s="21">
        <f>SUM('2015:2026'!C253)</f>
        <v>50</v>
      </c>
      <c r="D253" s="21">
        <f>SUM('2015:2026'!D253)</f>
        <v>125</v>
      </c>
      <c r="E253" s="21">
        <f>SUM('2015:2026'!E253)</f>
        <v>300</v>
      </c>
      <c r="F253" s="21">
        <f>SUM('2015:2026'!F253)</f>
        <v>197</v>
      </c>
      <c r="G253" s="21">
        <f>SUM('2015:2026'!G253)</f>
        <v>176</v>
      </c>
      <c r="H253" s="21">
        <f>SUM('2015:2026'!H253)</f>
        <v>117</v>
      </c>
      <c r="I253" s="21">
        <f>SUM('2015:2026'!I253)</f>
        <v>87</v>
      </c>
      <c r="J253" s="21">
        <f>SUM('2015:2026'!J253)</f>
        <v>174</v>
      </c>
      <c r="K253" s="21">
        <f>SUM('2015:2026'!K253)</f>
        <v>93</v>
      </c>
      <c r="L253" s="21">
        <f>SUM('2015:2026'!L253)</f>
        <v>99</v>
      </c>
      <c r="M253" s="21">
        <f>SUM('2015:2026'!M253)</f>
        <v>69</v>
      </c>
      <c r="N253" s="21">
        <f>SUM('2015:2026'!N253)</f>
        <v>56</v>
      </c>
      <c r="O253" s="22">
        <f>SUM(C253:N253)</f>
        <v>1543</v>
      </c>
      <c r="Q253" s="38">
        <f>SUM('2019'!Q253:Q255,'2020'!Q253:Q255,'2021'!Q253:Q255,'2022'!Q253:Q255,'2023'!Q253:Q255,'2024'!Q253:Q255,'2025'!Q253:Q255,'2026'!Q253:Q255)</f>
        <v>34</v>
      </c>
    </row>
    <row r="254" spans="1:17" x14ac:dyDescent="0.25">
      <c r="A254" s="44"/>
      <c r="B254" s="19" t="s">
        <v>1</v>
      </c>
      <c r="C254" s="27">
        <f>SUM('2015:2026'!C254)</f>
        <v>214</v>
      </c>
      <c r="D254" s="17">
        <f>SUM('2015:2026'!D254)</f>
        <v>388</v>
      </c>
      <c r="E254" s="17">
        <f>SUM('2015:2026'!E254)</f>
        <v>442</v>
      </c>
      <c r="F254" s="17">
        <f>SUM('2015:2026'!F254)</f>
        <v>480</v>
      </c>
      <c r="G254" s="17">
        <f>SUM('2015:2026'!G254)</f>
        <v>270</v>
      </c>
      <c r="H254" s="17">
        <f>SUM('2015:2026'!H254)</f>
        <v>155</v>
      </c>
      <c r="I254" s="17">
        <f>SUM('2015:2026'!I254)</f>
        <v>237</v>
      </c>
      <c r="J254" s="17">
        <f>SUM('2015:2026'!J254)</f>
        <v>90</v>
      </c>
      <c r="K254" s="17">
        <f>SUM('2015:2026'!K254)</f>
        <v>200</v>
      </c>
      <c r="L254" s="17">
        <f>SUM('2015:2026'!L254)</f>
        <v>255</v>
      </c>
      <c r="M254" s="17">
        <f>SUM('2015:2026'!M254)</f>
        <v>208</v>
      </c>
      <c r="N254" s="17">
        <f>SUM('2015:2026'!N254)</f>
        <v>369</v>
      </c>
      <c r="O254" s="3">
        <f t="shared" ref="O254:O255" si="34">SUM(C254:N254)</f>
        <v>3308</v>
      </c>
      <c r="Q254" s="39"/>
    </row>
    <row r="255" spans="1:17" x14ac:dyDescent="0.25">
      <c r="A255" s="45"/>
      <c r="B255" s="23" t="s">
        <v>3</v>
      </c>
      <c r="C255" s="26">
        <f>SUM('2015:2026'!C255)</f>
        <v>766</v>
      </c>
      <c r="D255" s="24">
        <f>SUM('2015:2026'!D255)</f>
        <v>479</v>
      </c>
      <c r="E255" s="24">
        <f>SUM('2015:2026'!E255)</f>
        <v>570</v>
      </c>
      <c r="F255" s="24">
        <f>SUM('2015:2026'!F255)</f>
        <v>550</v>
      </c>
      <c r="G255" s="24">
        <f>SUM('2015:2026'!G255)</f>
        <v>842</v>
      </c>
      <c r="H255" s="24">
        <f>SUM('2015:2026'!H255)</f>
        <v>600</v>
      </c>
      <c r="I255" s="24">
        <f>SUM('2015:2026'!I255)</f>
        <v>489</v>
      </c>
      <c r="J255" s="24">
        <f>SUM('2015:2026'!J255)</f>
        <v>1156</v>
      </c>
      <c r="K255" s="24">
        <f>SUM('2015:2026'!K255)</f>
        <v>528</v>
      </c>
      <c r="L255" s="24">
        <f>SUM('2015:2026'!L255)</f>
        <v>486</v>
      </c>
      <c r="M255" s="24">
        <f>SUM('2015:2026'!M255)</f>
        <v>636</v>
      </c>
      <c r="N255" s="24">
        <f>SUM('2015:2026'!N255)</f>
        <v>533</v>
      </c>
      <c r="O255" s="25">
        <f t="shared" si="34"/>
        <v>7635</v>
      </c>
      <c r="Q255" s="39"/>
    </row>
    <row r="256" spans="1:17" x14ac:dyDescent="0.25">
      <c r="A256" s="43" t="s">
        <v>117</v>
      </c>
      <c r="B256" s="20" t="s">
        <v>2</v>
      </c>
      <c r="C256" s="21">
        <f>SUM('2015:2026'!C256)</f>
        <v>26</v>
      </c>
      <c r="D256" s="21">
        <f>SUM('2015:2026'!D256)</f>
        <v>69</v>
      </c>
      <c r="E256" s="21">
        <f>SUM('2015:2026'!E256)</f>
        <v>94</v>
      </c>
      <c r="F256" s="21">
        <f>SUM('2015:2026'!F256)</f>
        <v>83</v>
      </c>
      <c r="G256" s="21">
        <f>SUM('2015:2026'!G256)</f>
        <v>67</v>
      </c>
      <c r="H256" s="21">
        <f>SUM('2015:2026'!H256)</f>
        <v>36</v>
      </c>
      <c r="I256" s="21">
        <f>SUM('2015:2026'!I256)</f>
        <v>87</v>
      </c>
      <c r="J256" s="21">
        <f>SUM('2015:2026'!J256)</f>
        <v>66</v>
      </c>
      <c r="K256" s="21">
        <f>SUM('2015:2026'!K256)</f>
        <v>85</v>
      </c>
      <c r="L256" s="21">
        <f>SUM('2015:2026'!L256)</f>
        <v>154</v>
      </c>
      <c r="M256" s="21">
        <f>SUM('2015:2026'!M256)</f>
        <v>38</v>
      </c>
      <c r="N256" s="21">
        <f>SUM('2015:2026'!N256)</f>
        <v>30</v>
      </c>
      <c r="O256" s="22">
        <f>SUM(C256:N256)</f>
        <v>835</v>
      </c>
      <c r="Q256" s="38">
        <f>SUM('2019'!Q256:Q258,'2020'!Q256:Q258,'2021'!Q256:Q258,'2022'!Q256:Q258,'2023'!Q256:Q258,'2024'!Q256:Q258,'2025'!Q256:Q258,'2026'!Q256:Q258)</f>
        <v>1</v>
      </c>
    </row>
    <row r="257" spans="1:17" x14ac:dyDescent="0.25">
      <c r="A257" s="44"/>
      <c r="B257" s="19" t="s">
        <v>1</v>
      </c>
      <c r="C257" s="27">
        <f>SUM('2015:2026'!C257)</f>
        <v>57</v>
      </c>
      <c r="D257" s="17">
        <f>SUM('2015:2026'!D257)</f>
        <v>37</v>
      </c>
      <c r="E257" s="17">
        <f>SUM('2015:2026'!E257)</f>
        <v>19</v>
      </c>
      <c r="F257" s="17">
        <f>SUM('2015:2026'!F257)</f>
        <v>119</v>
      </c>
      <c r="G257" s="17">
        <f>SUM('2015:2026'!G257)</f>
        <v>105</v>
      </c>
      <c r="H257" s="17">
        <f>SUM('2015:2026'!H257)</f>
        <v>68</v>
      </c>
      <c r="I257" s="17">
        <f>SUM('2015:2026'!I257)</f>
        <v>169</v>
      </c>
      <c r="J257" s="17">
        <f>SUM('2015:2026'!J257)</f>
        <v>55</v>
      </c>
      <c r="K257" s="17">
        <f>SUM('2015:2026'!K257)</f>
        <v>72</v>
      </c>
      <c r="L257" s="17">
        <f>SUM('2015:2026'!L257)</f>
        <v>71</v>
      </c>
      <c r="M257" s="17">
        <f>SUM('2015:2026'!M257)</f>
        <v>62</v>
      </c>
      <c r="N257" s="17">
        <f>SUM('2015:2026'!N257)</f>
        <v>62</v>
      </c>
      <c r="O257" s="3">
        <f t="shared" ref="O257:O258" si="35">SUM(C257:N257)</f>
        <v>896</v>
      </c>
      <c r="Q257" s="39"/>
    </row>
    <row r="258" spans="1:17" x14ac:dyDescent="0.25">
      <c r="A258" s="45"/>
      <c r="B258" s="23" t="s">
        <v>3</v>
      </c>
      <c r="C258" s="26">
        <f>SUM('2015:2026'!C258)</f>
        <v>382</v>
      </c>
      <c r="D258" s="24">
        <f>SUM('2015:2026'!D258)</f>
        <v>248</v>
      </c>
      <c r="E258" s="24">
        <f>SUM('2015:2026'!E258)</f>
        <v>198</v>
      </c>
      <c r="F258" s="24">
        <f>SUM('2015:2026'!F258)</f>
        <v>301</v>
      </c>
      <c r="G258" s="24">
        <f>SUM('2015:2026'!G258)</f>
        <v>294</v>
      </c>
      <c r="H258" s="24">
        <f>SUM('2015:2026'!H258)</f>
        <v>303</v>
      </c>
      <c r="I258" s="24">
        <f>SUM('2015:2026'!I258)</f>
        <v>287</v>
      </c>
      <c r="J258" s="24">
        <f>SUM('2015:2026'!J258)</f>
        <v>430</v>
      </c>
      <c r="K258" s="24">
        <f>SUM('2015:2026'!K258)</f>
        <v>189</v>
      </c>
      <c r="L258" s="24">
        <f>SUM('2015:2026'!L258)</f>
        <v>165</v>
      </c>
      <c r="M258" s="24">
        <f>SUM('2015:2026'!M258)</f>
        <v>143</v>
      </c>
      <c r="N258" s="24">
        <f>SUM('2015:2026'!N258)</f>
        <v>246</v>
      </c>
      <c r="O258" s="25">
        <f t="shared" si="35"/>
        <v>3186</v>
      </c>
      <c r="Q258" s="39"/>
    </row>
    <row r="259" spans="1:17" x14ac:dyDescent="0.25">
      <c r="A259" s="43" t="s">
        <v>118</v>
      </c>
      <c r="B259" s="20" t="s">
        <v>2</v>
      </c>
      <c r="C259" s="21">
        <f>SUM('2015:2026'!C259)</f>
        <v>57</v>
      </c>
      <c r="D259" s="21">
        <f>SUM('2015:2026'!D259)</f>
        <v>99</v>
      </c>
      <c r="E259" s="21">
        <f>SUM('2015:2026'!E259)</f>
        <v>99</v>
      </c>
      <c r="F259" s="21">
        <f>SUM('2015:2026'!F259)</f>
        <v>124</v>
      </c>
      <c r="G259" s="21">
        <f>SUM('2015:2026'!G259)</f>
        <v>67</v>
      </c>
      <c r="H259" s="21">
        <f>SUM('2015:2026'!H259)</f>
        <v>77</v>
      </c>
      <c r="I259" s="21">
        <f>SUM('2015:2026'!I259)</f>
        <v>72</v>
      </c>
      <c r="J259" s="21">
        <f>SUM('2015:2026'!J259)</f>
        <v>99</v>
      </c>
      <c r="K259" s="21">
        <f>SUM('2015:2026'!K259)</f>
        <v>195</v>
      </c>
      <c r="L259" s="21">
        <f>SUM('2015:2026'!L259)</f>
        <v>131</v>
      </c>
      <c r="M259" s="21">
        <f>SUM('2015:2026'!M259)</f>
        <v>57</v>
      </c>
      <c r="N259" s="21">
        <f>SUM('2015:2026'!N259)</f>
        <v>41</v>
      </c>
      <c r="O259" s="22">
        <f>SUM(C259:N259)</f>
        <v>1118</v>
      </c>
      <c r="Q259" s="38">
        <f>SUM('2019'!Q259:Q261,'2020'!Q259:Q261,'2021'!Q259:Q261,'2022'!Q259:Q261,'2023'!Q259:Q261,'2024'!Q259:Q261,'2025'!Q259:Q261,'2026'!Q259:Q261)</f>
        <v>7</v>
      </c>
    </row>
    <row r="260" spans="1:17" x14ac:dyDescent="0.25">
      <c r="A260" s="44"/>
      <c r="B260" s="19" t="s">
        <v>1</v>
      </c>
      <c r="C260" s="27">
        <f>SUM('2015:2026'!C260)</f>
        <v>73</v>
      </c>
      <c r="D260" s="17">
        <f>SUM('2015:2026'!D260)</f>
        <v>49</v>
      </c>
      <c r="E260" s="17">
        <f>SUM('2015:2026'!E260)</f>
        <v>87</v>
      </c>
      <c r="F260" s="17">
        <f>SUM('2015:2026'!F260)</f>
        <v>68</v>
      </c>
      <c r="G260" s="17">
        <f>SUM('2015:2026'!G260)</f>
        <v>141</v>
      </c>
      <c r="H260" s="17">
        <f>SUM('2015:2026'!H260)</f>
        <v>87</v>
      </c>
      <c r="I260" s="17">
        <f>SUM('2015:2026'!I260)</f>
        <v>136</v>
      </c>
      <c r="J260" s="17">
        <f>SUM('2015:2026'!J260)</f>
        <v>21</v>
      </c>
      <c r="K260" s="17">
        <f>SUM('2015:2026'!K260)</f>
        <v>118</v>
      </c>
      <c r="L260" s="17">
        <f>SUM('2015:2026'!L260)</f>
        <v>59</v>
      </c>
      <c r="M260" s="17">
        <f>SUM('2015:2026'!M260)</f>
        <v>40</v>
      </c>
      <c r="N260" s="17">
        <f>SUM('2015:2026'!N260)</f>
        <v>34</v>
      </c>
      <c r="O260" s="3">
        <f t="shared" ref="O260:O261" si="36">SUM(C260:N260)</f>
        <v>913</v>
      </c>
      <c r="Q260" s="39"/>
    </row>
    <row r="261" spans="1:17" x14ac:dyDescent="0.25">
      <c r="A261" s="45"/>
      <c r="B261" s="23" t="s">
        <v>3</v>
      </c>
      <c r="C261" s="26">
        <f>SUM('2015:2026'!C261)</f>
        <v>303</v>
      </c>
      <c r="D261" s="24">
        <f>SUM('2015:2026'!D261)</f>
        <v>278</v>
      </c>
      <c r="E261" s="24">
        <f>SUM('2015:2026'!E261)</f>
        <v>553</v>
      </c>
      <c r="F261" s="24">
        <f>SUM('2015:2026'!F261)</f>
        <v>603</v>
      </c>
      <c r="G261" s="24">
        <f>SUM('2015:2026'!G261)</f>
        <v>580</v>
      </c>
      <c r="H261" s="24">
        <f>SUM('2015:2026'!H261)</f>
        <v>618</v>
      </c>
      <c r="I261" s="24">
        <f>SUM('2015:2026'!I261)</f>
        <v>342</v>
      </c>
      <c r="J261" s="24">
        <f>SUM('2015:2026'!J261)</f>
        <v>371</v>
      </c>
      <c r="K261" s="24">
        <f>SUM('2015:2026'!K261)</f>
        <v>258</v>
      </c>
      <c r="L261" s="24">
        <f>SUM('2015:2026'!L261)</f>
        <v>141</v>
      </c>
      <c r="M261" s="24">
        <f>SUM('2015:2026'!M261)</f>
        <v>194</v>
      </c>
      <c r="N261" s="24">
        <f>SUM('2015:2026'!N261)</f>
        <v>248</v>
      </c>
      <c r="O261" s="25">
        <f t="shared" si="36"/>
        <v>4489</v>
      </c>
      <c r="Q261" s="39"/>
    </row>
    <row r="262" spans="1:17" x14ac:dyDescent="0.25">
      <c r="A262" s="43" t="s">
        <v>119</v>
      </c>
      <c r="B262" s="20" t="s">
        <v>2</v>
      </c>
      <c r="C262" s="21">
        <f>SUM('2015:2026'!C262)</f>
        <v>179</v>
      </c>
      <c r="D262" s="21">
        <f>SUM('2015:2026'!D262)</f>
        <v>173</v>
      </c>
      <c r="E262" s="21">
        <f>SUM('2015:2026'!E262)</f>
        <v>171</v>
      </c>
      <c r="F262" s="21">
        <f>SUM('2015:2026'!F262)</f>
        <v>286</v>
      </c>
      <c r="G262" s="21">
        <f>SUM('2015:2026'!G262)</f>
        <v>137</v>
      </c>
      <c r="H262" s="21">
        <f>SUM('2015:2026'!H262)</f>
        <v>145</v>
      </c>
      <c r="I262" s="21">
        <f>SUM('2015:2026'!I262)</f>
        <v>104</v>
      </c>
      <c r="J262" s="21">
        <f>SUM('2015:2026'!J262)</f>
        <v>116</v>
      </c>
      <c r="K262" s="21">
        <f>SUM('2015:2026'!K262)</f>
        <v>357</v>
      </c>
      <c r="L262" s="21">
        <f>SUM('2015:2026'!L262)</f>
        <v>320</v>
      </c>
      <c r="M262" s="21">
        <f>SUM('2015:2026'!M262)</f>
        <v>224</v>
      </c>
      <c r="N262" s="21">
        <f>SUM('2015:2026'!N262)</f>
        <v>118</v>
      </c>
      <c r="O262" s="22">
        <f>SUM(C262:N262)</f>
        <v>2330</v>
      </c>
      <c r="Q262" s="38">
        <f>SUM('2019'!Q262:Q264,'2020'!Q262:Q264,'2021'!Q262:Q264,'2022'!Q262:Q264,'2023'!Q262:Q264,'2024'!Q262:Q264,'2025'!Q262:Q264,'2026'!Q262:Q264)</f>
        <v>0</v>
      </c>
    </row>
    <row r="263" spans="1:17" x14ac:dyDescent="0.25">
      <c r="A263" s="44"/>
      <c r="B263" s="19" t="s">
        <v>1</v>
      </c>
      <c r="C263" s="27">
        <f>SUM('2015:2026'!C263)</f>
        <v>305</v>
      </c>
      <c r="D263" s="17">
        <f>SUM('2015:2026'!D263)</f>
        <v>236</v>
      </c>
      <c r="E263" s="17">
        <f>SUM('2015:2026'!E263)</f>
        <v>345</v>
      </c>
      <c r="F263" s="17">
        <f>SUM('2015:2026'!F263)</f>
        <v>235</v>
      </c>
      <c r="G263" s="17">
        <f>SUM('2015:2026'!G263)</f>
        <v>270</v>
      </c>
      <c r="H263" s="17">
        <f>SUM('2015:2026'!H263)</f>
        <v>209</v>
      </c>
      <c r="I263" s="17">
        <f>SUM('2015:2026'!I263)</f>
        <v>222</v>
      </c>
      <c r="J263" s="17">
        <f>SUM('2015:2026'!J263)</f>
        <v>78</v>
      </c>
      <c r="K263" s="17">
        <f>SUM('2015:2026'!K263)</f>
        <v>184</v>
      </c>
      <c r="L263" s="17">
        <f>SUM('2015:2026'!L263)</f>
        <v>255</v>
      </c>
      <c r="M263" s="17">
        <f>SUM('2015:2026'!M263)</f>
        <v>262</v>
      </c>
      <c r="N263" s="17">
        <f>SUM('2015:2026'!N263)</f>
        <v>286</v>
      </c>
      <c r="O263" s="3">
        <f t="shared" ref="O263:O264" si="37">SUM(C263:N263)</f>
        <v>2887</v>
      </c>
      <c r="Q263" s="39"/>
    </row>
    <row r="264" spans="1:17" x14ac:dyDescent="0.25">
      <c r="A264" s="45"/>
      <c r="B264" s="23" t="s">
        <v>3</v>
      </c>
      <c r="C264" s="26">
        <f>SUM('2015:2026'!C264)</f>
        <v>154</v>
      </c>
      <c r="D264" s="24">
        <f>SUM('2015:2026'!D264)</f>
        <v>167</v>
      </c>
      <c r="E264" s="24">
        <f>SUM('2015:2026'!E264)</f>
        <v>207</v>
      </c>
      <c r="F264" s="24">
        <f>SUM('2015:2026'!F264)</f>
        <v>117</v>
      </c>
      <c r="G264" s="24">
        <f>SUM('2015:2026'!G264)</f>
        <v>281</v>
      </c>
      <c r="H264" s="24">
        <f>SUM('2015:2026'!H264)</f>
        <v>424</v>
      </c>
      <c r="I264" s="24">
        <f>SUM('2015:2026'!I264)</f>
        <v>159</v>
      </c>
      <c r="J264" s="24">
        <f>SUM('2015:2026'!J264)</f>
        <v>229</v>
      </c>
      <c r="K264" s="24">
        <f>SUM('2015:2026'!K264)</f>
        <v>160</v>
      </c>
      <c r="L264" s="24">
        <f>SUM('2015:2026'!L264)</f>
        <v>136</v>
      </c>
      <c r="M264" s="24">
        <f>SUM('2015:2026'!M264)</f>
        <v>98</v>
      </c>
      <c r="N264" s="24">
        <f>SUM('2015:2026'!N264)</f>
        <v>143</v>
      </c>
      <c r="O264" s="25">
        <f t="shared" si="37"/>
        <v>2275</v>
      </c>
      <c r="Q264" s="39"/>
    </row>
    <row r="265" spans="1:17" x14ac:dyDescent="0.25">
      <c r="A265" s="43" t="s">
        <v>120</v>
      </c>
      <c r="B265" s="20" t="s">
        <v>2</v>
      </c>
      <c r="C265" s="21">
        <f>SUM('2015:2026'!C265)</f>
        <v>666</v>
      </c>
      <c r="D265" s="21">
        <f>SUM('2015:2026'!D265)</f>
        <v>126</v>
      </c>
      <c r="E265" s="21">
        <f>SUM('2015:2026'!E265)</f>
        <v>258</v>
      </c>
      <c r="F265" s="21">
        <f>SUM('2015:2026'!F265)</f>
        <v>201</v>
      </c>
      <c r="G265" s="21">
        <f>SUM('2015:2026'!G265)</f>
        <v>89</v>
      </c>
      <c r="H265" s="21">
        <f>SUM('2015:2026'!H265)</f>
        <v>69</v>
      </c>
      <c r="I265" s="21">
        <f>SUM('2015:2026'!I265)</f>
        <v>46</v>
      </c>
      <c r="J265" s="21">
        <f>SUM('2015:2026'!J265)</f>
        <v>96</v>
      </c>
      <c r="K265" s="21">
        <f>SUM('2015:2026'!K265)</f>
        <v>266</v>
      </c>
      <c r="L265" s="21">
        <f>SUM('2015:2026'!L265)</f>
        <v>233</v>
      </c>
      <c r="M265" s="21">
        <f>SUM('2015:2026'!M265)</f>
        <v>247</v>
      </c>
      <c r="N265" s="21">
        <f>SUM('2015:2026'!N265)</f>
        <v>120</v>
      </c>
      <c r="O265" s="22">
        <f>SUM(C265:N265)</f>
        <v>2417</v>
      </c>
      <c r="Q265" s="38">
        <f>SUM('2019'!Q265:Q267,'2020'!Q265:Q267,'2021'!Q265:Q267,'2022'!Q265:Q267,'2023'!Q265:Q267,'2024'!Q265:Q267,'2025'!Q265:Q267,'2026'!Q265:Q267)</f>
        <v>72</v>
      </c>
    </row>
    <row r="266" spans="1:17" x14ac:dyDescent="0.25">
      <c r="A266" s="44"/>
      <c r="B266" s="19" t="s">
        <v>1</v>
      </c>
      <c r="C266" s="27">
        <f>SUM('2015:2026'!C266)</f>
        <v>261</v>
      </c>
      <c r="D266" s="17">
        <f>SUM('2015:2026'!D266)</f>
        <v>306</v>
      </c>
      <c r="E266" s="17">
        <f>SUM('2015:2026'!E266)</f>
        <v>275</v>
      </c>
      <c r="F266" s="17">
        <f>SUM('2015:2026'!F266)</f>
        <v>290</v>
      </c>
      <c r="G266" s="17">
        <f>SUM('2015:2026'!G266)</f>
        <v>327</v>
      </c>
      <c r="H266" s="17">
        <f>SUM('2015:2026'!H266)</f>
        <v>171</v>
      </c>
      <c r="I266" s="17">
        <f>SUM('2015:2026'!I266)</f>
        <v>260</v>
      </c>
      <c r="J266" s="17">
        <f>SUM('2015:2026'!J266)</f>
        <v>93</v>
      </c>
      <c r="K266" s="17">
        <f>SUM('2015:2026'!K266)</f>
        <v>131</v>
      </c>
      <c r="L266" s="17">
        <f>SUM('2015:2026'!L266)</f>
        <v>322</v>
      </c>
      <c r="M266" s="17">
        <f>SUM('2015:2026'!M266)</f>
        <v>343</v>
      </c>
      <c r="N266" s="17">
        <f>SUM('2015:2026'!N266)</f>
        <v>218</v>
      </c>
      <c r="O266" s="3">
        <f t="shared" ref="O266:O267" si="38">SUM(C266:N266)</f>
        <v>2997</v>
      </c>
      <c r="Q266" s="39"/>
    </row>
    <row r="267" spans="1:17" x14ac:dyDescent="0.25">
      <c r="A267" s="45"/>
      <c r="B267" s="23" t="s">
        <v>3</v>
      </c>
      <c r="C267" s="26">
        <f>SUM('2015:2026'!C267)</f>
        <v>35</v>
      </c>
      <c r="D267" s="24">
        <f>SUM('2015:2026'!D267)</f>
        <v>50</v>
      </c>
      <c r="E267" s="24">
        <f>SUM('2015:2026'!E267)</f>
        <v>582</v>
      </c>
      <c r="F267" s="24">
        <f>SUM('2015:2026'!F267)</f>
        <v>330</v>
      </c>
      <c r="G267" s="24">
        <f>SUM('2015:2026'!G267)</f>
        <v>256</v>
      </c>
      <c r="H267" s="24">
        <f>SUM('2015:2026'!H267)</f>
        <v>221</v>
      </c>
      <c r="I267" s="24">
        <f>SUM('2015:2026'!I267)</f>
        <v>170</v>
      </c>
      <c r="J267" s="24">
        <f>SUM('2015:2026'!J267)</f>
        <v>179</v>
      </c>
      <c r="K267" s="24">
        <f>SUM('2015:2026'!K267)</f>
        <v>171</v>
      </c>
      <c r="L267" s="24">
        <f>SUM('2015:2026'!L267)</f>
        <v>133</v>
      </c>
      <c r="M267" s="24">
        <f>SUM('2015:2026'!M267)</f>
        <v>257</v>
      </c>
      <c r="N267" s="24">
        <f>SUM('2015:2026'!N267)</f>
        <v>79</v>
      </c>
      <c r="O267" s="25">
        <f t="shared" si="38"/>
        <v>2463</v>
      </c>
      <c r="Q267" s="39"/>
    </row>
    <row r="268" spans="1:17" x14ac:dyDescent="0.25">
      <c r="A268" s="43" t="s">
        <v>121</v>
      </c>
      <c r="B268" s="20" t="s">
        <v>2</v>
      </c>
      <c r="C268" s="21">
        <f>SUM('2015:2026'!C268)</f>
        <v>142</v>
      </c>
      <c r="D268" s="21">
        <f>SUM('2015:2026'!D268)</f>
        <v>226</v>
      </c>
      <c r="E268" s="21">
        <f>SUM('2015:2026'!E268)</f>
        <v>196</v>
      </c>
      <c r="F268" s="21">
        <f>SUM('2015:2026'!F268)</f>
        <v>290</v>
      </c>
      <c r="G268" s="21">
        <f>SUM('2015:2026'!G268)</f>
        <v>237</v>
      </c>
      <c r="H268" s="21">
        <f>SUM('2015:2026'!H268)</f>
        <v>125</v>
      </c>
      <c r="I268" s="21">
        <f>SUM('2015:2026'!I268)</f>
        <v>111</v>
      </c>
      <c r="J268" s="21">
        <f>SUM('2015:2026'!J268)</f>
        <v>91</v>
      </c>
      <c r="K268" s="21">
        <f>SUM('2015:2026'!K268)</f>
        <v>435</v>
      </c>
      <c r="L268" s="21">
        <f>SUM('2015:2026'!L268)</f>
        <v>1214</v>
      </c>
      <c r="M268" s="21">
        <f>SUM('2015:2026'!M268)</f>
        <v>113</v>
      </c>
      <c r="N268" s="21">
        <f>SUM('2015:2026'!N268)</f>
        <v>113</v>
      </c>
      <c r="O268" s="22">
        <f>SUM(C268:N268)</f>
        <v>3293</v>
      </c>
      <c r="Q268" s="38">
        <f>SUM('2019'!Q268:Q270,'2020'!Q268:Q270,'2021'!Q268:Q270,'2022'!Q268:Q270,'2023'!Q268:Q270,'2024'!Q268:Q270,'2025'!Q268:Q270,'2026'!Q268:Q270)</f>
        <v>0</v>
      </c>
    </row>
    <row r="269" spans="1:17" x14ac:dyDescent="0.25">
      <c r="A269" s="44"/>
      <c r="B269" s="19" t="s">
        <v>1</v>
      </c>
      <c r="C269" s="27">
        <f>SUM('2015:2026'!C269)</f>
        <v>116</v>
      </c>
      <c r="D269" s="17">
        <f>SUM('2015:2026'!D269)</f>
        <v>192</v>
      </c>
      <c r="E269" s="17">
        <f>SUM('2015:2026'!E269)</f>
        <v>219</v>
      </c>
      <c r="F269" s="17">
        <f>SUM('2015:2026'!F269)</f>
        <v>141</v>
      </c>
      <c r="G269" s="17">
        <f>SUM('2015:2026'!G269)</f>
        <v>500</v>
      </c>
      <c r="H269" s="17">
        <f>SUM('2015:2026'!H269)</f>
        <v>475</v>
      </c>
      <c r="I269" s="17">
        <f>SUM('2015:2026'!I269)</f>
        <v>122</v>
      </c>
      <c r="J269" s="17">
        <f>SUM('2015:2026'!J269)</f>
        <v>48</v>
      </c>
      <c r="K269" s="17">
        <f>SUM('2015:2026'!K269)</f>
        <v>194</v>
      </c>
      <c r="L269" s="17">
        <f>SUM('2015:2026'!L269)</f>
        <v>230</v>
      </c>
      <c r="M269" s="17">
        <f>SUM('2015:2026'!M269)</f>
        <v>225</v>
      </c>
      <c r="N269" s="17">
        <f>SUM('2015:2026'!N269)</f>
        <v>175</v>
      </c>
      <c r="O269" s="3">
        <f t="shared" ref="O269:O270" si="39">SUM(C269:N269)</f>
        <v>2637</v>
      </c>
      <c r="Q269" s="39"/>
    </row>
    <row r="270" spans="1:17" x14ac:dyDescent="0.25">
      <c r="A270" s="45"/>
      <c r="B270" s="23" t="s">
        <v>3</v>
      </c>
      <c r="C270" s="26">
        <f>SUM('2015:2026'!C270)</f>
        <v>99</v>
      </c>
      <c r="D270" s="24">
        <f>SUM('2015:2026'!D270)</f>
        <v>181</v>
      </c>
      <c r="E270" s="24">
        <f>SUM('2015:2026'!E270)</f>
        <v>162</v>
      </c>
      <c r="F270" s="24">
        <f>SUM('2015:2026'!F270)</f>
        <v>225</v>
      </c>
      <c r="G270" s="24">
        <f>SUM('2015:2026'!G270)</f>
        <v>760</v>
      </c>
      <c r="H270" s="24">
        <f>SUM('2015:2026'!H270)</f>
        <v>230</v>
      </c>
      <c r="I270" s="24">
        <f>SUM('2015:2026'!I270)</f>
        <v>194</v>
      </c>
      <c r="J270" s="24">
        <f>SUM('2015:2026'!J270)</f>
        <v>112</v>
      </c>
      <c r="K270" s="24">
        <f>SUM('2015:2026'!K270)</f>
        <v>109</v>
      </c>
      <c r="L270" s="24">
        <f>SUM('2015:2026'!L270)</f>
        <v>76</v>
      </c>
      <c r="M270" s="24">
        <f>SUM('2015:2026'!M270)</f>
        <v>41</v>
      </c>
      <c r="N270" s="24">
        <f>SUM('2015:2026'!N270)</f>
        <v>73</v>
      </c>
      <c r="O270" s="25">
        <f t="shared" si="39"/>
        <v>2262</v>
      </c>
      <c r="Q270" s="39"/>
    </row>
    <row r="271" spans="1:17" x14ac:dyDescent="0.25">
      <c r="A271" s="43" t="s">
        <v>122</v>
      </c>
      <c r="B271" s="20" t="s">
        <v>2</v>
      </c>
      <c r="C271" s="21">
        <f>SUM('2015:2026'!C271)</f>
        <v>91</v>
      </c>
      <c r="D271" s="21">
        <f>SUM('2015:2026'!D271)</f>
        <v>133</v>
      </c>
      <c r="E271" s="21">
        <f>SUM('2015:2026'!E271)</f>
        <v>149</v>
      </c>
      <c r="F271" s="21">
        <f>SUM('2015:2026'!F271)</f>
        <v>156</v>
      </c>
      <c r="G271" s="21">
        <f>SUM('2015:2026'!G271)</f>
        <v>56</v>
      </c>
      <c r="H271" s="21">
        <f>SUM('2015:2026'!H271)</f>
        <v>44</v>
      </c>
      <c r="I271" s="21">
        <f>SUM('2015:2026'!I271)</f>
        <v>52</v>
      </c>
      <c r="J271" s="21">
        <f>SUM('2015:2026'!J271)</f>
        <v>91</v>
      </c>
      <c r="K271" s="21">
        <f>SUM('2015:2026'!K271)</f>
        <v>93</v>
      </c>
      <c r="L271" s="21">
        <f>SUM('2015:2026'!L271)</f>
        <v>540</v>
      </c>
      <c r="M271" s="21">
        <f>SUM('2015:2026'!M271)</f>
        <v>174</v>
      </c>
      <c r="N271" s="21">
        <f>SUM('2015:2026'!N271)</f>
        <v>114</v>
      </c>
      <c r="O271" s="22">
        <f>SUM(C271:N271)</f>
        <v>1693</v>
      </c>
      <c r="Q271" s="38">
        <f>SUM('2019'!Q271:Q273,'2020'!Q271:Q273,'2021'!Q271:Q273,'2022'!Q271:Q273,'2023'!Q271:Q273,'2024'!Q271:Q273,'2025'!Q271:Q273,'2026'!Q271:Q273)</f>
        <v>51</v>
      </c>
    </row>
    <row r="272" spans="1:17" x14ac:dyDescent="0.25">
      <c r="A272" s="44"/>
      <c r="B272" s="19" t="s">
        <v>1</v>
      </c>
      <c r="C272" s="27">
        <f>SUM('2015:2026'!C272)</f>
        <v>152</v>
      </c>
      <c r="D272" s="17">
        <f>SUM('2015:2026'!D272)</f>
        <v>155</v>
      </c>
      <c r="E272" s="17">
        <f>SUM('2015:2026'!E272)</f>
        <v>220</v>
      </c>
      <c r="F272" s="17">
        <f>SUM('2015:2026'!F272)</f>
        <v>206</v>
      </c>
      <c r="G272" s="17">
        <f>SUM('2015:2026'!G272)</f>
        <v>241</v>
      </c>
      <c r="H272" s="17">
        <f>SUM('2015:2026'!H272)</f>
        <v>149</v>
      </c>
      <c r="I272" s="17">
        <f>SUM('2015:2026'!I272)</f>
        <v>230</v>
      </c>
      <c r="J272" s="17">
        <f>SUM('2015:2026'!J272)</f>
        <v>77</v>
      </c>
      <c r="K272" s="17">
        <f>SUM('2015:2026'!K272)</f>
        <v>106</v>
      </c>
      <c r="L272" s="17">
        <f>SUM('2015:2026'!L272)</f>
        <v>320</v>
      </c>
      <c r="M272" s="17">
        <f>SUM('2015:2026'!M272)</f>
        <v>336</v>
      </c>
      <c r="N272" s="17">
        <f>SUM('2015:2026'!N272)</f>
        <v>225</v>
      </c>
      <c r="O272" s="3">
        <f t="shared" ref="O272:O273" si="40">SUM(C272:N272)</f>
        <v>2417</v>
      </c>
      <c r="Q272" s="39"/>
    </row>
    <row r="273" spans="1:17" x14ac:dyDescent="0.25">
      <c r="A273" s="45"/>
      <c r="B273" s="23" t="s">
        <v>3</v>
      </c>
      <c r="C273" s="26">
        <f>SUM('2015:2026'!C273)</f>
        <v>122</v>
      </c>
      <c r="D273" s="24">
        <f>SUM('2015:2026'!D273)</f>
        <v>131</v>
      </c>
      <c r="E273" s="24">
        <f>SUM('2015:2026'!E273)</f>
        <v>173</v>
      </c>
      <c r="F273" s="24">
        <f>SUM('2015:2026'!F273)</f>
        <v>128</v>
      </c>
      <c r="G273" s="24">
        <f>SUM('2015:2026'!G273)</f>
        <v>155</v>
      </c>
      <c r="H273" s="24">
        <f>SUM('2015:2026'!H273)</f>
        <v>143</v>
      </c>
      <c r="I273" s="24">
        <f>SUM('2015:2026'!I273)</f>
        <v>111</v>
      </c>
      <c r="J273" s="24">
        <f>SUM('2015:2026'!J273)</f>
        <v>119</v>
      </c>
      <c r="K273" s="24">
        <f>SUM('2015:2026'!K273)</f>
        <v>85</v>
      </c>
      <c r="L273" s="24">
        <f>SUM('2015:2026'!L273)</f>
        <v>19</v>
      </c>
      <c r="M273" s="24">
        <f>SUM('2015:2026'!M273)</f>
        <v>68</v>
      </c>
      <c r="N273" s="24">
        <f>SUM('2015:2026'!N273)</f>
        <v>71</v>
      </c>
      <c r="O273" s="25">
        <f t="shared" si="40"/>
        <v>1325</v>
      </c>
      <c r="Q273" s="39"/>
    </row>
    <row r="274" spans="1:17" x14ac:dyDescent="0.25">
      <c r="A274" s="43" t="s">
        <v>123</v>
      </c>
      <c r="B274" s="20" t="s">
        <v>2</v>
      </c>
      <c r="C274" s="21">
        <f>SUM('2015:2026'!C274)</f>
        <v>174</v>
      </c>
      <c r="D274" s="21">
        <f>SUM('2015:2026'!D274)</f>
        <v>172</v>
      </c>
      <c r="E274" s="21">
        <f>SUM('2015:2026'!E274)</f>
        <v>211</v>
      </c>
      <c r="F274" s="21">
        <f>SUM('2015:2026'!F274)</f>
        <v>235</v>
      </c>
      <c r="G274" s="21">
        <f>SUM('2015:2026'!G274)</f>
        <v>152</v>
      </c>
      <c r="H274" s="21">
        <f>SUM('2015:2026'!H274)</f>
        <v>147</v>
      </c>
      <c r="I274" s="21">
        <f>SUM('2015:2026'!I274)</f>
        <v>150</v>
      </c>
      <c r="J274" s="21">
        <f>SUM('2015:2026'!J274)</f>
        <v>171</v>
      </c>
      <c r="K274" s="21">
        <f>SUM('2015:2026'!K274)</f>
        <v>117</v>
      </c>
      <c r="L274" s="21">
        <f>SUM('2015:2026'!L274)</f>
        <v>129</v>
      </c>
      <c r="M274" s="21">
        <f>SUM('2015:2026'!M274)</f>
        <v>594</v>
      </c>
      <c r="N274" s="21">
        <f>SUM('2015:2026'!N274)</f>
        <v>162</v>
      </c>
      <c r="O274" s="22">
        <f>SUM(C274:N274)</f>
        <v>2414</v>
      </c>
      <c r="Q274" s="38">
        <f>SUM('2019'!Q274:Q276,'2020'!Q274:Q276,'2021'!Q274:Q276,'2022'!Q274:Q276,'2023'!Q274:Q276,'2024'!Q274:Q276,'2025'!Q274:Q276,'2026'!Q274:Q276)</f>
        <v>29</v>
      </c>
    </row>
    <row r="275" spans="1:17" x14ac:dyDescent="0.25">
      <c r="A275" s="44"/>
      <c r="B275" s="19" t="s">
        <v>1</v>
      </c>
      <c r="C275" s="27">
        <f>SUM('2015:2026'!C275)</f>
        <v>286</v>
      </c>
      <c r="D275" s="17">
        <f>SUM('2015:2026'!D275)</f>
        <v>287</v>
      </c>
      <c r="E275" s="17">
        <f>SUM('2015:2026'!E275)</f>
        <v>272</v>
      </c>
      <c r="F275" s="17">
        <f>SUM('2015:2026'!F275)</f>
        <v>277</v>
      </c>
      <c r="G275" s="17">
        <f>SUM('2015:2026'!G275)</f>
        <v>298</v>
      </c>
      <c r="H275" s="17">
        <f>SUM('2015:2026'!H275)</f>
        <v>314</v>
      </c>
      <c r="I275" s="17">
        <f>SUM('2015:2026'!I275)</f>
        <v>260</v>
      </c>
      <c r="J275" s="17">
        <f>SUM('2015:2026'!J275)</f>
        <v>67</v>
      </c>
      <c r="K275" s="17">
        <f>SUM('2015:2026'!K275)</f>
        <v>119</v>
      </c>
      <c r="L275" s="17">
        <f>SUM('2015:2026'!L275)</f>
        <v>179</v>
      </c>
      <c r="M275" s="17">
        <f>SUM('2015:2026'!M275)</f>
        <v>253</v>
      </c>
      <c r="N275" s="17">
        <f>SUM('2015:2026'!N275)</f>
        <v>348</v>
      </c>
      <c r="O275" s="3">
        <f t="shared" ref="O275:O276" si="41">SUM(C275:N275)</f>
        <v>2960</v>
      </c>
      <c r="Q275" s="39"/>
    </row>
    <row r="276" spans="1:17" x14ac:dyDescent="0.25">
      <c r="A276" s="45"/>
      <c r="B276" s="23" t="s">
        <v>3</v>
      </c>
      <c r="C276" s="26">
        <f>SUM('2015:2026'!C276)</f>
        <v>148</v>
      </c>
      <c r="D276" s="24">
        <f>SUM('2015:2026'!D276)</f>
        <v>208</v>
      </c>
      <c r="E276" s="24">
        <f>SUM('2015:2026'!E276)</f>
        <v>306</v>
      </c>
      <c r="F276" s="24">
        <f>SUM('2015:2026'!F276)</f>
        <v>435</v>
      </c>
      <c r="G276" s="24">
        <f>SUM('2015:2026'!G276)</f>
        <v>597</v>
      </c>
      <c r="H276" s="24">
        <f>SUM('2015:2026'!H276)</f>
        <v>231</v>
      </c>
      <c r="I276" s="24">
        <f>SUM('2015:2026'!I276)</f>
        <v>230</v>
      </c>
      <c r="J276" s="24">
        <f>SUM('2015:2026'!J276)</f>
        <v>260</v>
      </c>
      <c r="K276" s="24">
        <f>SUM('2015:2026'!K276)</f>
        <v>123</v>
      </c>
      <c r="L276" s="24">
        <f>SUM('2015:2026'!L276)</f>
        <v>94</v>
      </c>
      <c r="M276" s="24">
        <f>SUM('2015:2026'!M276)</f>
        <v>124</v>
      </c>
      <c r="N276" s="24">
        <f>SUM('2015:2026'!N276)</f>
        <v>124</v>
      </c>
      <c r="O276" s="25">
        <f t="shared" si="41"/>
        <v>2880</v>
      </c>
      <c r="Q276" s="39"/>
    </row>
    <row r="277" spans="1:17" x14ac:dyDescent="0.25">
      <c r="A277" s="43" t="s">
        <v>124</v>
      </c>
      <c r="B277" s="20" t="s">
        <v>2</v>
      </c>
      <c r="C277" s="21">
        <f>SUM('2015:2026'!C277)</f>
        <v>172</v>
      </c>
      <c r="D277" s="21">
        <f>SUM('2015:2026'!D277)</f>
        <v>156</v>
      </c>
      <c r="E277" s="21">
        <f>SUM('2015:2026'!E277)</f>
        <v>134</v>
      </c>
      <c r="F277" s="21">
        <f>SUM('2015:2026'!F277)</f>
        <v>150</v>
      </c>
      <c r="G277" s="21">
        <f>SUM('2015:2026'!G277)</f>
        <v>107</v>
      </c>
      <c r="H277" s="21">
        <f>SUM('2015:2026'!H277)</f>
        <v>97</v>
      </c>
      <c r="I277" s="21">
        <f>SUM('2015:2026'!I277)</f>
        <v>96</v>
      </c>
      <c r="J277" s="21">
        <f>SUM('2015:2026'!J277)</f>
        <v>57</v>
      </c>
      <c r="K277" s="21">
        <f>SUM('2015:2026'!K277)</f>
        <v>69</v>
      </c>
      <c r="L277" s="21">
        <f>SUM('2015:2026'!L277)</f>
        <v>74</v>
      </c>
      <c r="M277" s="21">
        <f>SUM('2015:2026'!M277)</f>
        <v>43</v>
      </c>
      <c r="N277" s="21">
        <f>SUM('2015:2026'!N277)</f>
        <v>480</v>
      </c>
      <c r="O277" s="22">
        <f>SUM(C277:N277)</f>
        <v>1635</v>
      </c>
      <c r="Q277" s="38">
        <f>SUM('2019'!Q277:Q279,'2020'!Q277:Q279,'2021'!Q277:Q279,'2022'!Q277:Q279,'2023'!Q277:Q279,'2024'!Q277:Q279,'2025'!Q277:Q279,'2026'!Q277:Q279)</f>
        <v>23</v>
      </c>
    </row>
    <row r="278" spans="1:17" x14ac:dyDescent="0.25">
      <c r="A278" s="44"/>
      <c r="B278" s="19" t="s">
        <v>1</v>
      </c>
      <c r="C278" s="27">
        <f>SUM('2015:2026'!C278)</f>
        <v>73</v>
      </c>
      <c r="D278" s="17">
        <f>SUM('2015:2026'!D278)</f>
        <v>89</v>
      </c>
      <c r="E278" s="17">
        <f>SUM('2015:2026'!E278)</f>
        <v>89</v>
      </c>
      <c r="F278" s="17">
        <f>SUM('2015:2026'!F278)</f>
        <v>172</v>
      </c>
      <c r="G278" s="17">
        <f>SUM('2015:2026'!G278)</f>
        <v>143</v>
      </c>
      <c r="H278" s="17">
        <f>SUM('2015:2026'!H278)</f>
        <v>131</v>
      </c>
      <c r="I278" s="17">
        <f>SUM('2015:2026'!I278)</f>
        <v>121</v>
      </c>
      <c r="J278" s="17">
        <f>SUM('2015:2026'!J278)</f>
        <v>22</v>
      </c>
      <c r="K278" s="17">
        <f>SUM('2015:2026'!K278)</f>
        <v>28</v>
      </c>
      <c r="L278" s="17">
        <f>SUM('2015:2026'!L278)</f>
        <v>47</v>
      </c>
      <c r="M278" s="17">
        <f>SUM('2015:2026'!M278)</f>
        <v>61</v>
      </c>
      <c r="N278" s="17">
        <f>SUM('2015:2026'!N278)</f>
        <v>176</v>
      </c>
      <c r="O278" s="3">
        <f t="shared" ref="O278:O279" si="42">SUM(C278:N278)</f>
        <v>1152</v>
      </c>
      <c r="Q278" s="39"/>
    </row>
    <row r="279" spans="1:17" x14ac:dyDescent="0.25">
      <c r="A279" s="45"/>
      <c r="B279" s="23" t="s">
        <v>3</v>
      </c>
      <c r="C279" s="26">
        <f>SUM('2015:2026'!C279)</f>
        <v>222</v>
      </c>
      <c r="D279" s="24">
        <f>SUM('2015:2026'!D279)</f>
        <v>300</v>
      </c>
      <c r="E279" s="24">
        <f>SUM('2015:2026'!E279)</f>
        <v>236</v>
      </c>
      <c r="F279" s="24">
        <f>SUM('2015:2026'!F279)</f>
        <v>170</v>
      </c>
      <c r="G279" s="24">
        <f>SUM('2015:2026'!G279)</f>
        <v>187</v>
      </c>
      <c r="H279" s="24">
        <f>SUM('2015:2026'!H279)</f>
        <v>198</v>
      </c>
      <c r="I279" s="24">
        <f>SUM('2015:2026'!I279)</f>
        <v>102</v>
      </c>
      <c r="J279" s="24">
        <f>SUM('2015:2026'!J279)</f>
        <v>150</v>
      </c>
      <c r="K279" s="24">
        <f>SUM('2015:2026'!K279)</f>
        <v>137</v>
      </c>
      <c r="L279" s="24">
        <f>SUM('2015:2026'!L279)</f>
        <v>76</v>
      </c>
      <c r="M279" s="24">
        <f>SUM('2015:2026'!M279)</f>
        <v>51</v>
      </c>
      <c r="N279" s="24">
        <f>SUM('2015:2026'!N279)</f>
        <v>195</v>
      </c>
      <c r="O279" s="25">
        <f t="shared" si="42"/>
        <v>2024</v>
      </c>
      <c r="Q279" s="39"/>
    </row>
    <row r="280" spans="1:17" x14ac:dyDescent="0.25">
      <c r="A280" s="43" t="s">
        <v>125</v>
      </c>
      <c r="B280" s="20" t="s">
        <v>2</v>
      </c>
      <c r="C280" s="21">
        <f>SUM('2015:2026'!C280)</f>
        <v>206</v>
      </c>
      <c r="D280" s="21">
        <f>SUM('2015:2026'!D280)</f>
        <v>208</v>
      </c>
      <c r="E280" s="21">
        <f>SUM('2015:2026'!E280)</f>
        <v>231</v>
      </c>
      <c r="F280" s="21">
        <f>SUM('2015:2026'!F280)</f>
        <v>233</v>
      </c>
      <c r="G280" s="21">
        <f>SUM('2015:2026'!G280)</f>
        <v>126</v>
      </c>
      <c r="H280" s="21">
        <f>SUM('2015:2026'!H280)</f>
        <v>108</v>
      </c>
      <c r="I280" s="21">
        <f>SUM('2015:2026'!I280)</f>
        <v>118</v>
      </c>
      <c r="J280" s="21">
        <f>SUM('2015:2026'!J280)</f>
        <v>96</v>
      </c>
      <c r="K280" s="21">
        <f>SUM('2015:2026'!K280)</f>
        <v>78</v>
      </c>
      <c r="L280" s="21">
        <f>SUM('2015:2026'!L280)</f>
        <v>99</v>
      </c>
      <c r="M280" s="21">
        <f>SUM('2015:2026'!M280)</f>
        <v>64</v>
      </c>
      <c r="N280" s="21">
        <f>SUM('2015:2026'!N280)</f>
        <v>222</v>
      </c>
      <c r="O280" s="22">
        <f>SUM(C280:N280)</f>
        <v>1789</v>
      </c>
      <c r="Q280" s="38">
        <f>SUM('2019'!Q280:Q282,'2020'!Q280:Q282,'2021'!Q280:Q282,'2022'!Q280:Q282,'2023'!Q280:Q282,'2024'!Q280:Q282,'2025'!Q280:Q282,'2026'!Q280:Q282)</f>
        <v>64</v>
      </c>
    </row>
    <row r="281" spans="1:17" x14ac:dyDescent="0.25">
      <c r="A281" s="44"/>
      <c r="B281" s="19" t="s">
        <v>1</v>
      </c>
      <c r="C281" s="27">
        <f>SUM('2015:2026'!C281)</f>
        <v>232</v>
      </c>
      <c r="D281" s="17">
        <f>SUM('2015:2026'!D281)</f>
        <v>201</v>
      </c>
      <c r="E281" s="17">
        <f>SUM('2015:2026'!E281)</f>
        <v>298</v>
      </c>
      <c r="F281" s="17">
        <f>SUM('2015:2026'!F281)</f>
        <v>317</v>
      </c>
      <c r="G281" s="17">
        <f>SUM('2015:2026'!G281)</f>
        <v>338</v>
      </c>
      <c r="H281" s="17">
        <f>SUM('2015:2026'!H281)</f>
        <v>205</v>
      </c>
      <c r="I281" s="17">
        <f>SUM('2015:2026'!I281)</f>
        <v>210</v>
      </c>
      <c r="J281" s="17">
        <f>SUM('2015:2026'!J281)</f>
        <v>102</v>
      </c>
      <c r="K281" s="17">
        <f>SUM('2015:2026'!K281)</f>
        <v>126</v>
      </c>
      <c r="L281" s="17">
        <f>SUM('2015:2026'!L281)</f>
        <v>161</v>
      </c>
      <c r="M281" s="17">
        <f>SUM('2015:2026'!M281)</f>
        <v>175</v>
      </c>
      <c r="N281" s="17">
        <f>SUM('2015:2026'!N281)</f>
        <v>171</v>
      </c>
      <c r="O281" s="3">
        <f t="shared" ref="O281:O282" si="43">SUM(C281:N281)</f>
        <v>2536</v>
      </c>
      <c r="Q281" s="39"/>
    </row>
    <row r="282" spans="1:17" x14ac:dyDescent="0.25">
      <c r="A282" s="45"/>
      <c r="B282" s="23" t="s">
        <v>3</v>
      </c>
      <c r="C282" s="26">
        <f>SUM('2015:2026'!C282)</f>
        <v>375</v>
      </c>
      <c r="D282" s="24">
        <f>SUM('2015:2026'!D282)</f>
        <v>364</v>
      </c>
      <c r="E282" s="24">
        <f>SUM('2015:2026'!E282)</f>
        <v>397</v>
      </c>
      <c r="F282" s="24">
        <f>SUM('2015:2026'!F282)</f>
        <v>618</v>
      </c>
      <c r="G282" s="24">
        <f>SUM('2015:2026'!G282)</f>
        <v>396</v>
      </c>
      <c r="H282" s="24">
        <f>SUM('2015:2026'!H282)</f>
        <v>459</v>
      </c>
      <c r="I282" s="24">
        <f>SUM('2015:2026'!I282)</f>
        <v>469</v>
      </c>
      <c r="J282" s="24">
        <f>SUM('2015:2026'!J282)</f>
        <v>495</v>
      </c>
      <c r="K282" s="24">
        <f>SUM('2015:2026'!K282)</f>
        <v>489</v>
      </c>
      <c r="L282" s="24">
        <f>SUM('2015:2026'!L282)</f>
        <v>338</v>
      </c>
      <c r="M282" s="24">
        <f>SUM('2015:2026'!M282)</f>
        <v>341</v>
      </c>
      <c r="N282" s="24">
        <f>SUM('2015:2026'!N282)</f>
        <v>340</v>
      </c>
      <c r="O282" s="25">
        <f t="shared" si="43"/>
        <v>5081</v>
      </c>
      <c r="Q282" s="39"/>
    </row>
    <row r="283" spans="1:17" x14ac:dyDescent="0.25">
      <c r="A283" s="43" t="s">
        <v>126</v>
      </c>
      <c r="B283" s="20" t="s">
        <v>2</v>
      </c>
      <c r="C283" s="21">
        <f>SUM('2015:2026'!C283)</f>
        <v>328</v>
      </c>
      <c r="D283" s="21">
        <f>SUM('2015:2026'!D283)</f>
        <v>267</v>
      </c>
      <c r="E283" s="21">
        <f>SUM('2015:2026'!E283)</f>
        <v>267</v>
      </c>
      <c r="F283" s="21">
        <f>SUM('2015:2026'!F283)</f>
        <v>188</v>
      </c>
      <c r="G283" s="21">
        <f>SUM('2015:2026'!G283)</f>
        <v>84</v>
      </c>
      <c r="H283" s="21">
        <f>SUM('2015:2026'!H283)</f>
        <v>132</v>
      </c>
      <c r="I283" s="21">
        <f>SUM('2015:2026'!I283)</f>
        <v>125</v>
      </c>
      <c r="J283" s="21">
        <f>SUM('2015:2026'!J283)</f>
        <v>83</v>
      </c>
      <c r="K283" s="21">
        <f>SUM('2015:2026'!K283)</f>
        <v>79</v>
      </c>
      <c r="L283" s="21">
        <f>SUM('2015:2026'!L283)</f>
        <v>107</v>
      </c>
      <c r="M283" s="21">
        <f>SUM('2015:2026'!M283)</f>
        <v>64</v>
      </c>
      <c r="N283" s="21">
        <f>SUM('2015:2026'!N283)</f>
        <v>173</v>
      </c>
      <c r="O283" s="22">
        <f>SUM(C283:N283)</f>
        <v>1897</v>
      </c>
      <c r="Q283" s="38">
        <f>SUM('2019'!Q283:Q285,'2020'!Q283:Q285,'2021'!Q283:Q285,'2022'!Q283:Q285,'2023'!Q283:Q285,'2024'!Q283:Q285,'2025'!Q283:Q285,'2026'!Q283:Q285)</f>
        <v>91</v>
      </c>
    </row>
    <row r="284" spans="1:17" x14ac:dyDescent="0.25">
      <c r="A284" s="44"/>
      <c r="B284" s="19" t="s">
        <v>1</v>
      </c>
      <c r="C284" s="27">
        <f>SUM('2015:2026'!C284)</f>
        <v>202</v>
      </c>
      <c r="D284" s="17">
        <f>SUM('2015:2026'!D284)</f>
        <v>253</v>
      </c>
      <c r="E284" s="17">
        <f>SUM('2015:2026'!E284)</f>
        <v>596</v>
      </c>
      <c r="F284" s="17">
        <f>SUM('2015:2026'!F284)</f>
        <v>413</v>
      </c>
      <c r="G284" s="17">
        <f>SUM('2015:2026'!G284)</f>
        <v>613</v>
      </c>
      <c r="H284" s="17">
        <f>SUM('2015:2026'!H284)</f>
        <v>402</v>
      </c>
      <c r="I284" s="17">
        <f>SUM('2015:2026'!I284)</f>
        <v>324</v>
      </c>
      <c r="J284" s="17">
        <f>SUM('2015:2026'!J284)</f>
        <v>53</v>
      </c>
      <c r="K284" s="17">
        <f>SUM('2015:2026'!K284)</f>
        <v>97</v>
      </c>
      <c r="L284" s="17">
        <f>SUM('2015:2026'!L284)</f>
        <v>69</v>
      </c>
      <c r="M284" s="17">
        <f>SUM('2015:2026'!M284)</f>
        <v>47</v>
      </c>
      <c r="N284" s="17">
        <f>SUM('2015:2026'!N284)</f>
        <v>68</v>
      </c>
      <c r="O284" s="3">
        <f t="shared" ref="O284:O285" si="44">SUM(C284:N284)</f>
        <v>3137</v>
      </c>
      <c r="Q284" s="39"/>
    </row>
    <row r="285" spans="1:17" x14ac:dyDescent="0.25">
      <c r="A285" s="45"/>
      <c r="B285" s="23" t="s">
        <v>3</v>
      </c>
      <c r="C285" s="26">
        <f>SUM('2015:2026'!C285)</f>
        <v>118</v>
      </c>
      <c r="D285" s="24">
        <f>SUM('2015:2026'!D285)</f>
        <v>104</v>
      </c>
      <c r="E285" s="24">
        <f>SUM('2015:2026'!E285)</f>
        <v>178</v>
      </c>
      <c r="F285" s="24">
        <f>SUM('2015:2026'!F285)</f>
        <v>211</v>
      </c>
      <c r="G285" s="24">
        <f>SUM('2015:2026'!G285)</f>
        <v>147</v>
      </c>
      <c r="H285" s="24">
        <f>SUM('2015:2026'!H285)</f>
        <v>119</v>
      </c>
      <c r="I285" s="24">
        <f>SUM('2015:2026'!I285)</f>
        <v>132</v>
      </c>
      <c r="J285" s="24">
        <f>SUM('2015:2026'!J285)</f>
        <v>430</v>
      </c>
      <c r="K285" s="24">
        <f>SUM('2015:2026'!K285)</f>
        <v>96</v>
      </c>
      <c r="L285" s="24">
        <f>SUM('2015:2026'!L285)</f>
        <v>47</v>
      </c>
      <c r="M285" s="24">
        <f>SUM('2015:2026'!M285)</f>
        <v>58</v>
      </c>
      <c r="N285" s="24">
        <f>SUM('2015:2026'!N285)</f>
        <v>99</v>
      </c>
      <c r="O285" s="25">
        <f t="shared" si="44"/>
        <v>1739</v>
      </c>
      <c r="Q285" s="39"/>
    </row>
    <row r="286" spans="1:17" x14ac:dyDescent="0.25">
      <c r="A286" s="43" t="s">
        <v>127</v>
      </c>
      <c r="B286" s="20" t="s">
        <v>2</v>
      </c>
      <c r="C286" s="21">
        <f>SUM('2015:2026'!C286)</f>
        <v>473</v>
      </c>
      <c r="D286" s="21">
        <f>SUM('2015:2026'!D286)</f>
        <v>140</v>
      </c>
      <c r="E286" s="21">
        <f>SUM('2015:2026'!E286)</f>
        <v>133</v>
      </c>
      <c r="F286" s="21">
        <f>SUM('2015:2026'!F286)</f>
        <v>113</v>
      </c>
      <c r="G286" s="21">
        <f>SUM('2015:2026'!G286)</f>
        <v>88</v>
      </c>
      <c r="H286" s="21">
        <f>SUM('2015:2026'!H286)</f>
        <v>70</v>
      </c>
      <c r="I286" s="21">
        <f>SUM('2015:2026'!I286)</f>
        <v>53</v>
      </c>
      <c r="J286" s="21">
        <f>SUM('2015:2026'!J286)</f>
        <v>58</v>
      </c>
      <c r="K286" s="21">
        <f>SUM('2015:2026'!K286)</f>
        <v>53</v>
      </c>
      <c r="L286" s="21">
        <f>SUM('2015:2026'!L286)</f>
        <v>61</v>
      </c>
      <c r="M286" s="21">
        <f>SUM('2015:2026'!M286)</f>
        <v>81</v>
      </c>
      <c r="N286" s="21">
        <f>SUM('2015:2026'!N286)</f>
        <v>25</v>
      </c>
      <c r="O286" s="22">
        <f>SUM(C286:N286)</f>
        <v>1348</v>
      </c>
      <c r="Q286" s="38">
        <f>SUM('2019'!Q286:Q288,'2020'!Q286:Q288,'2021'!Q286:Q288,'2022'!Q286:Q288,'2023'!Q286:Q288,'2024'!Q286:Q288,'2025'!Q286:Q288,'2026'!Q286:Q288)</f>
        <v>24</v>
      </c>
    </row>
    <row r="287" spans="1:17" x14ac:dyDescent="0.25">
      <c r="A287" s="44"/>
      <c r="B287" s="19" t="s">
        <v>1</v>
      </c>
      <c r="C287" s="27">
        <f>SUM('2015:2026'!C287)</f>
        <v>120</v>
      </c>
      <c r="D287" s="17">
        <f>SUM('2015:2026'!D287)</f>
        <v>156</v>
      </c>
      <c r="E287" s="17">
        <f>SUM('2015:2026'!E287)</f>
        <v>330</v>
      </c>
      <c r="F287" s="17">
        <f>SUM('2015:2026'!F287)</f>
        <v>161</v>
      </c>
      <c r="G287" s="17">
        <f>SUM('2015:2026'!G287)</f>
        <v>287</v>
      </c>
      <c r="H287" s="17">
        <f>SUM('2015:2026'!H287)</f>
        <v>332</v>
      </c>
      <c r="I287" s="17">
        <f>SUM('2015:2026'!I287)</f>
        <v>207</v>
      </c>
      <c r="J287" s="17">
        <f>SUM('2015:2026'!J287)</f>
        <v>19</v>
      </c>
      <c r="K287" s="17">
        <f>SUM('2015:2026'!K287)</f>
        <v>23</v>
      </c>
      <c r="L287" s="17">
        <f>SUM('2015:2026'!L287)</f>
        <v>68</v>
      </c>
      <c r="M287" s="17">
        <f>SUM('2015:2026'!M287)</f>
        <v>54</v>
      </c>
      <c r="N287" s="17">
        <f>SUM('2015:2026'!N287)</f>
        <v>79</v>
      </c>
      <c r="O287" s="3">
        <f t="shared" ref="O287:O288" si="45">SUM(C287:N287)</f>
        <v>1836</v>
      </c>
      <c r="Q287" s="39"/>
    </row>
    <row r="288" spans="1:17" x14ac:dyDescent="0.25">
      <c r="A288" s="45"/>
      <c r="B288" s="23" t="s">
        <v>3</v>
      </c>
      <c r="C288" s="26">
        <f>SUM('2015:2026'!C288)</f>
        <v>230</v>
      </c>
      <c r="D288" s="24">
        <f>SUM('2015:2026'!D288)</f>
        <v>126</v>
      </c>
      <c r="E288" s="24">
        <f>SUM('2015:2026'!E288)</f>
        <v>360</v>
      </c>
      <c r="F288" s="24">
        <f>SUM('2015:2026'!F288)</f>
        <v>163</v>
      </c>
      <c r="G288" s="24">
        <f>SUM('2015:2026'!G288)</f>
        <v>202</v>
      </c>
      <c r="H288" s="24">
        <f>SUM('2015:2026'!H288)</f>
        <v>282</v>
      </c>
      <c r="I288" s="24">
        <f>SUM('2015:2026'!I288)</f>
        <v>174</v>
      </c>
      <c r="J288" s="24">
        <f>SUM('2015:2026'!J288)</f>
        <v>405</v>
      </c>
      <c r="K288" s="24">
        <f>SUM('2015:2026'!K288)</f>
        <v>181</v>
      </c>
      <c r="L288" s="24">
        <f>SUM('2015:2026'!L288)</f>
        <v>94</v>
      </c>
      <c r="M288" s="24">
        <f>SUM('2015:2026'!M288)</f>
        <v>72</v>
      </c>
      <c r="N288" s="24">
        <f>SUM('2015:2026'!N288)</f>
        <v>118</v>
      </c>
      <c r="O288" s="25">
        <f t="shared" si="45"/>
        <v>2407</v>
      </c>
      <c r="Q288" s="39"/>
    </row>
    <row r="289" spans="1:17" x14ac:dyDescent="0.25">
      <c r="A289" s="43" t="s">
        <v>128</v>
      </c>
      <c r="B289" s="20" t="s">
        <v>2</v>
      </c>
      <c r="C289" s="21">
        <f>SUM('2015:2026'!C289)</f>
        <v>170</v>
      </c>
      <c r="D289" s="21">
        <f>SUM('2015:2026'!D289)</f>
        <v>292</v>
      </c>
      <c r="E289" s="21">
        <f>SUM('2015:2026'!E289)</f>
        <v>199</v>
      </c>
      <c r="F289" s="21">
        <f>SUM('2015:2026'!F289)</f>
        <v>203</v>
      </c>
      <c r="G289" s="21">
        <f>SUM('2015:2026'!G289)</f>
        <v>132</v>
      </c>
      <c r="H289" s="21">
        <f>SUM('2015:2026'!H289)</f>
        <v>107</v>
      </c>
      <c r="I289" s="21">
        <f>SUM('2015:2026'!I289)</f>
        <v>186</v>
      </c>
      <c r="J289" s="21">
        <f>SUM('2015:2026'!J289)</f>
        <v>193</v>
      </c>
      <c r="K289" s="21">
        <f>SUM('2015:2026'!K289)</f>
        <v>150</v>
      </c>
      <c r="L289" s="21">
        <f>SUM('2015:2026'!L289)</f>
        <v>111</v>
      </c>
      <c r="M289" s="21">
        <f>SUM('2015:2026'!M289)</f>
        <v>40</v>
      </c>
      <c r="N289" s="21">
        <f>SUM('2015:2026'!N289)</f>
        <v>92</v>
      </c>
      <c r="O289" s="22">
        <f>SUM(C289:N289)</f>
        <v>1875</v>
      </c>
      <c r="Q289" s="38">
        <f>SUM('2019'!Q289:Q291,'2020'!Q289:Q291,'2021'!Q289:Q291,'2022'!Q289:Q291,'2023'!Q289:Q291,'2024'!Q289:Q291,'2025'!Q289:Q291,'2026'!Q289:Q291)</f>
        <v>20</v>
      </c>
    </row>
    <row r="290" spans="1:17" x14ac:dyDescent="0.25">
      <c r="A290" s="44"/>
      <c r="B290" s="19" t="s">
        <v>1</v>
      </c>
      <c r="C290" s="27">
        <f>SUM('2015:2026'!C290)</f>
        <v>157</v>
      </c>
      <c r="D290" s="17">
        <f>SUM('2015:2026'!D290)</f>
        <v>84</v>
      </c>
      <c r="E290" s="17">
        <f>SUM('2015:2026'!E290)</f>
        <v>130</v>
      </c>
      <c r="F290" s="17">
        <f>SUM('2015:2026'!F290)</f>
        <v>147</v>
      </c>
      <c r="G290" s="17">
        <f>SUM('2015:2026'!G290)</f>
        <v>280</v>
      </c>
      <c r="H290" s="17">
        <f>SUM('2015:2026'!H290)</f>
        <v>203</v>
      </c>
      <c r="I290" s="17">
        <f>SUM('2015:2026'!I290)</f>
        <v>85</v>
      </c>
      <c r="J290" s="17">
        <f>SUM('2015:2026'!J290)</f>
        <v>26</v>
      </c>
      <c r="K290" s="17">
        <f>SUM('2015:2026'!K290)</f>
        <v>98</v>
      </c>
      <c r="L290" s="17">
        <f>SUM('2015:2026'!L290)</f>
        <v>109</v>
      </c>
      <c r="M290" s="17">
        <f>SUM('2015:2026'!M290)</f>
        <v>85</v>
      </c>
      <c r="N290" s="17">
        <f>SUM('2015:2026'!N290)</f>
        <v>119</v>
      </c>
      <c r="O290" s="3">
        <f t="shared" ref="O290:O291" si="46">SUM(C290:N290)</f>
        <v>1523</v>
      </c>
      <c r="Q290" s="39"/>
    </row>
    <row r="291" spans="1:17" x14ac:dyDescent="0.25">
      <c r="A291" s="45"/>
      <c r="B291" s="23" t="s">
        <v>3</v>
      </c>
      <c r="C291" s="26">
        <f>SUM('2015:2026'!C291)</f>
        <v>4</v>
      </c>
      <c r="D291" s="24">
        <f>SUM('2015:2026'!D291)</f>
        <v>375</v>
      </c>
      <c r="E291" s="24">
        <f>SUM('2015:2026'!E291)</f>
        <v>139</v>
      </c>
      <c r="F291" s="24">
        <f>SUM('2015:2026'!F291)</f>
        <v>34</v>
      </c>
      <c r="G291" s="24">
        <f>SUM('2015:2026'!G291)</f>
        <v>209</v>
      </c>
      <c r="H291" s="24">
        <f>SUM('2015:2026'!H291)</f>
        <v>208</v>
      </c>
      <c r="I291" s="24">
        <f>SUM('2015:2026'!I291)</f>
        <v>101</v>
      </c>
      <c r="J291" s="24">
        <f>SUM('2015:2026'!J291)</f>
        <v>47</v>
      </c>
      <c r="K291" s="24">
        <f>SUM('2015:2026'!K291)</f>
        <v>56</v>
      </c>
      <c r="L291" s="24">
        <f>SUM('2015:2026'!L291)</f>
        <v>23</v>
      </c>
      <c r="M291" s="24">
        <f>SUM('2015:2026'!M291)</f>
        <v>35</v>
      </c>
      <c r="N291" s="24">
        <f>SUM('2015:2026'!N291)</f>
        <v>139</v>
      </c>
      <c r="O291" s="25">
        <f t="shared" si="46"/>
        <v>1370</v>
      </c>
      <c r="Q291" s="39"/>
    </row>
    <row r="292" spans="1:17" x14ac:dyDescent="0.25">
      <c r="A292" s="43" t="s">
        <v>130</v>
      </c>
      <c r="B292" s="20" t="s">
        <v>2</v>
      </c>
      <c r="C292" s="21">
        <f>SUM('2015:2026'!C292)</f>
        <v>136</v>
      </c>
      <c r="D292" s="21">
        <f>SUM('2015:2026'!D292)</f>
        <v>257</v>
      </c>
      <c r="E292" s="21">
        <f>SUM('2015:2026'!E292)</f>
        <v>348</v>
      </c>
      <c r="F292" s="21">
        <f>SUM('2015:2026'!F292)</f>
        <v>262</v>
      </c>
      <c r="G292" s="21">
        <f>SUM('2015:2026'!G292)</f>
        <v>705</v>
      </c>
      <c r="H292" s="21">
        <f>SUM('2015:2026'!H292)</f>
        <v>270</v>
      </c>
      <c r="I292" s="21">
        <f>SUM('2015:2026'!I292)</f>
        <v>316</v>
      </c>
      <c r="J292" s="21">
        <f>SUM('2015:2026'!J292)</f>
        <v>175</v>
      </c>
      <c r="K292" s="21">
        <f>SUM('2015:2026'!K292)</f>
        <v>200</v>
      </c>
      <c r="L292" s="21">
        <f>SUM('2015:2026'!L292)</f>
        <v>154</v>
      </c>
      <c r="M292" s="21">
        <f>SUM('2015:2026'!M292)</f>
        <v>127</v>
      </c>
      <c r="N292" s="21">
        <f>SUM('2015:2026'!N292)</f>
        <v>106</v>
      </c>
      <c r="O292" s="22">
        <f>SUM(C292:N292)</f>
        <v>3056</v>
      </c>
      <c r="Q292" s="38">
        <f>SUM('2019'!Q292:Q294,'2020'!Q292:Q294,'2021'!Q292:Q294,'2022'!Q292:Q294,'2023'!Q292:Q294,'2024'!Q292:Q294,'2025'!Q292:Q294,'2026'!Q292:Q294)</f>
        <v>2144</v>
      </c>
    </row>
    <row r="293" spans="1:17" x14ac:dyDescent="0.25">
      <c r="A293" s="44"/>
      <c r="B293" s="19" t="s">
        <v>1</v>
      </c>
      <c r="C293" s="27">
        <f>SUM('2015:2026'!C293)</f>
        <v>193</v>
      </c>
      <c r="D293" s="17">
        <f>SUM('2015:2026'!D293)</f>
        <v>194</v>
      </c>
      <c r="E293" s="17">
        <f>SUM('2015:2026'!E293)</f>
        <v>213</v>
      </c>
      <c r="F293" s="17">
        <f>SUM('2015:2026'!F293)</f>
        <v>223</v>
      </c>
      <c r="G293" s="17">
        <f>SUM('2015:2026'!G293)</f>
        <v>279</v>
      </c>
      <c r="H293" s="17">
        <f>SUM('2015:2026'!H293)</f>
        <v>342</v>
      </c>
      <c r="I293" s="17">
        <f>SUM('2015:2026'!I293)</f>
        <v>257</v>
      </c>
      <c r="J293" s="17">
        <f>SUM('2015:2026'!J293)</f>
        <v>113</v>
      </c>
      <c r="K293" s="17">
        <f>SUM('2015:2026'!K293)</f>
        <v>128</v>
      </c>
      <c r="L293" s="17">
        <f>SUM('2015:2026'!L293)</f>
        <v>163</v>
      </c>
      <c r="M293" s="17">
        <f>SUM('2015:2026'!M293)</f>
        <v>103</v>
      </c>
      <c r="N293" s="17">
        <f>SUM('2015:2026'!N293)</f>
        <v>138</v>
      </c>
      <c r="O293" s="3">
        <f t="shared" ref="O293:O294" si="47">SUM(C293:N293)</f>
        <v>2346</v>
      </c>
      <c r="Q293" s="39"/>
    </row>
    <row r="294" spans="1:17" x14ac:dyDescent="0.25">
      <c r="A294" s="45"/>
      <c r="B294" s="23" t="s">
        <v>3</v>
      </c>
      <c r="C294" s="26">
        <f>SUM('2015:2026'!C294)</f>
        <v>104</v>
      </c>
      <c r="D294" s="24">
        <f>SUM('2015:2026'!D294)</f>
        <v>129</v>
      </c>
      <c r="E294" s="24">
        <f>SUM('2015:2026'!E294)</f>
        <v>306</v>
      </c>
      <c r="F294" s="24">
        <f>SUM('2015:2026'!F294)</f>
        <v>234</v>
      </c>
      <c r="G294" s="24">
        <f>SUM('2015:2026'!G294)</f>
        <v>287</v>
      </c>
      <c r="H294" s="24">
        <f>SUM('2015:2026'!H294)</f>
        <v>248</v>
      </c>
      <c r="I294" s="24">
        <f>SUM('2015:2026'!I294)</f>
        <v>410</v>
      </c>
      <c r="J294" s="24">
        <f>SUM('2015:2026'!J294)</f>
        <v>454</v>
      </c>
      <c r="K294" s="24">
        <f>SUM('2015:2026'!K294)</f>
        <v>305</v>
      </c>
      <c r="L294" s="24">
        <f>SUM('2015:2026'!L294)</f>
        <v>125</v>
      </c>
      <c r="M294" s="24">
        <f>SUM('2015:2026'!M294)</f>
        <v>121</v>
      </c>
      <c r="N294" s="24">
        <f>SUM('2015:2026'!N294)</f>
        <v>122</v>
      </c>
      <c r="O294" s="25">
        <f t="shared" si="47"/>
        <v>2845</v>
      </c>
      <c r="Q294" s="39"/>
    </row>
    <row r="295" spans="1:17" x14ac:dyDescent="0.25">
      <c r="A295" s="43" t="s">
        <v>194</v>
      </c>
      <c r="B295" s="20" t="s">
        <v>2</v>
      </c>
      <c r="C295" s="21">
        <f>SUM('2015:2026'!C295)</f>
        <v>102</v>
      </c>
      <c r="D295" s="21">
        <f>SUM('2015:2026'!D295)</f>
        <v>245</v>
      </c>
      <c r="E295" s="21">
        <f>SUM('2015:2026'!E295)</f>
        <v>193</v>
      </c>
      <c r="F295" s="21">
        <f>SUM('2015:2026'!F295)</f>
        <v>296</v>
      </c>
      <c r="G295" s="21">
        <f>SUM('2015:2026'!G295)</f>
        <v>191</v>
      </c>
      <c r="H295" s="21">
        <f>SUM('2015:2026'!H295)</f>
        <v>130</v>
      </c>
      <c r="I295" s="21">
        <f>SUM('2015:2026'!I295)</f>
        <v>113</v>
      </c>
      <c r="J295" s="21">
        <f>SUM('2015:2026'!J295)</f>
        <v>116</v>
      </c>
      <c r="K295" s="21">
        <f>SUM('2015:2026'!K295)</f>
        <v>94</v>
      </c>
      <c r="L295" s="21">
        <f>SUM('2015:2026'!L295)</f>
        <v>76</v>
      </c>
      <c r="M295" s="21">
        <f>SUM('2015:2026'!M295)</f>
        <v>97</v>
      </c>
      <c r="N295" s="21">
        <f>SUM('2015:2026'!N295)</f>
        <v>65</v>
      </c>
      <c r="O295" s="22">
        <f>SUM(C295:N295)</f>
        <v>1718</v>
      </c>
      <c r="Q295" s="38">
        <f>SUM('2019'!Q295:Q297,'2020'!Q295:Q297,'2021'!Q295:Q297,'2022'!Q295:Q297,'2023'!Q295:Q297,'2024'!Q295:Q297,'2025'!Q295:Q297,'2026'!Q295:Q297)</f>
        <v>33</v>
      </c>
    </row>
    <row r="296" spans="1:17" x14ac:dyDescent="0.25">
      <c r="A296" s="44"/>
      <c r="B296" s="19" t="s">
        <v>1</v>
      </c>
      <c r="C296" s="17">
        <f>SUM('2015:2026'!C296)</f>
        <v>195</v>
      </c>
      <c r="D296" s="17">
        <f>SUM('2015:2026'!D296)</f>
        <v>162</v>
      </c>
      <c r="E296" s="17">
        <f>SUM('2015:2026'!E296)</f>
        <v>489</v>
      </c>
      <c r="F296" s="17">
        <f>SUM('2015:2026'!F296)</f>
        <v>575</v>
      </c>
      <c r="G296" s="17">
        <f>SUM('2015:2026'!G296)</f>
        <v>462</v>
      </c>
      <c r="H296" s="17">
        <f>SUM('2015:2026'!H296)</f>
        <v>341</v>
      </c>
      <c r="I296" s="17">
        <f>SUM('2015:2026'!I296)</f>
        <v>315</v>
      </c>
      <c r="J296" s="17">
        <f>SUM('2015:2026'!J296)</f>
        <v>119</v>
      </c>
      <c r="K296" s="17">
        <f>SUM('2015:2026'!K296)</f>
        <v>96</v>
      </c>
      <c r="L296" s="17">
        <f>SUM('2015:2026'!L296)</f>
        <v>225</v>
      </c>
      <c r="M296" s="17">
        <f>SUM('2015:2026'!M296)</f>
        <v>234</v>
      </c>
      <c r="N296" s="17">
        <f>SUM('2015:2026'!N296)</f>
        <v>214</v>
      </c>
      <c r="O296" s="3">
        <f t="shared" ref="O296:O297" si="48">SUM(C296:N296)</f>
        <v>3427</v>
      </c>
      <c r="Q296" s="39"/>
    </row>
    <row r="297" spans="1:17" x14ac:dyDescent="0.25">
      <c r="A297" s="45"/>
      <c r="B297" s="23" t="s">
        <v>3</v>
      </c>
      <c r="C297" s="24">
        <f>SUM('2015:2026'!C297)</f>
        <v>291</v>
      </c>
      <c r="D297" s="24">
        <f>SUM('2015:2026'!D297)</f>
        <v>333</v>
      </c>
      <c r="E297" s="24">
        <f>SUM('2015:2026'!E297)</f>
        <v>438</v>
      </c>
      <c r="F297" s="24">
        <f>SUM('2015:2026'!F297)</f>
        <v>438</v>
      </c>
      <c r="G297" s="24">
        <f>SUM('2015:2026'!G297)</f>
        <v>494</v>
      </c>
      <c r="H297" s="24">
        <f>SUM('2015:2026'!H297)</f>
        <v>477</v>
      </c>
      <c r="I297" s="24">
        <f>SUM('2015:2026'!I297)</f>
        <v>579</v>
      </c>
      <c r="J297" s="24">
        <f>SUM('2015:2026'!J297)</f>
        <v>740</v>
      </c>
      <c r="K297" s="24">
        <f>SUM('2015:2026'!K297)</f>
        <v>314</v>
      </c>
      <c r="L297" s="24">
        <f>SUM('2015:2026'!L297)</f>
        <v>207</v>
      </c>
      <c r="M297" s="24">
        <f>SUM('2015:2026'!M297)</f>
        <v>199</v>
      </c>
      <c r="N297" s="24">
        <f>SUM('2015:2026'!N297)</f>
        <v>230</v>
      </c>
      <c r="O297" s="25">
        <f t="shared" si="48"/>
        <v>4740</v>
      </c>
      <c r="Q297" s="39"/>
    </row>
    <row r="298" spans="1:17" x14ac:dyDescent="0.25">
      <c r="A298" s="43" t="s">
        <v>132</v>
      </c>
      <c r="B298" s="20" t="s">
        <v>2</v>
      </c>
      <c r="C298" s="21">
        <f>SUM('2015:2026'!C298)</f>
        <v>166</v>
      </c>
      <c r="D298" s="21">
        <f>SUM('2015:2026'!D298)</f>
        <v>484</v>
      </c>
      <c r="E298" s="21">
        <f>SUM('2015:2026'!E298)</f>
        <v>421</v>
      </c>
      <c r="F298" s="21">
        <f>SUM('2015:2026'!F298)</f>
        <v>309</v>
      </c>
      <c r="G298" s="21">
        <f>SUM('2015:2026'!G298)</f>
        <v>152</v>
      </c>
      <c r="H298" s="21">
        <f>SUM('2015:2026'!H298)</f>
        <v>330</v>
      </c>
      <c r="I298" s="21">
        <f>SUM('2015:2026'!I298)</f>
        <v>177</v>
      </c>
      <c r="J298" s="21">
        <f>SUM('2015:2026'!J298)</f>
        <v>190</v>
      </c>
      <c r="K298" s="21">
        <f>SUM('2015:2026'!K298)</f>
        <v>280</v>
      </c>
      <c r="L298" s="21">
        <f>SUM('2015:2026'!L298)</f>
        <v>131</v>
      </c>
      <c r="M298" s="21">
        <f>SUM('2015:2026'!M298)</f>
        <v>64</v>
      </c>
      <c r="N298" s="21">
        <f>SUM('2015:2026'!N298)</f>
        <v>49</v>
      </c>
      <c r="O298" s="22">
        <f>SUM(C298:N298)</f>
        <v>2753</v>
      </c>
      <c r="Q298" s="38">
        <f>SUM('2019'!Q298:Q300,'2020'!Q298:Q300,'2021'!Q298:Q300,'2022'!Q298:Q300,'2023'!Q298:Q300,'2024'!Q298:Q300,'2025'!Q298:Q300,'2026'!Q298:Q300)</f>
        <v>66</v>
      </c>
    </row>
    <row r="299" spans="1:17" x14ac:dyDescent="0.25">
      <c r="A299" s="44"/>
      <c r="B299" s="19" t="s">
        <v>1</v>
      </c>
      <c r="C299" s="27">
        <f>SUM('2015:2026'!C299)</f>
        <v>233</v>
      </c>
      <c r="D299" s="17">
        <f>SUM('2015:2026'!D299)</f>
        <v>312</v>
      </c>
      <c r="E299" s="17">
        <f>SUM('2015:2026'!E299)</f>
        <v>381</v>
      </c>
      <c r="F299" s="17">
        <f>SUM('2015:2026'!F299)</f>
        <v>450</v>
      </c>
      <c r="G299" s="17">
        <f>SUM('2015:2026'!G299)</f>
        <v>442</v>
      </c>
      <c r="H299" s="17">
        <f>SUM('2015:2026'!H299)</f>
        <v>307</v>
      </c>
      <c r="I299" s="17">
        <f>SUM('2015:2026'!I299)</f>
        <v>456</v>
      </c>
      <c r="J299" s="17">
        <f>SUM('2015:2026'!J299)</f>
        <v>86</v>
      </c>
      <c r="K299" s="17">
        <f>SUM('2015:2026'!K299)</f>
        <v>148</v>
      </c>
      <c r="L299" s="17">
        <f>SUM('2015:2026'!L299)</f>
        <v>182</v>
      </c>
      <c r="M299" s="17">
        <f>SUM('2015:2026'!M299)</f>
        <v>245</v>
      </c>
      <c r="N299" s="17">
        <f>SUM('2015:2026'!N299)</f>
        <v>267</v>
      </c>
      <c r="O299" s="3">
        <f t="shared" ref="O299:O300" si="49">SUM(C299:N299)</f>
        <v>3509</v>
      </c>
      <c r="Q299" s="39"/>
    </row>
    <row r="300" spans="1:17" x14ac:dyDescent="0.25">
      <c r="A300" s="45"/>
      <c r="B300" s="23" t="s">
        <v>3</v>
      </c>
      <c r="C300" s="26">
        <f>SUM('2015:2026'!C300)</f>
        <v>118</v>
      </c>
      <c r="D300" s="24">
        <f>SUM('2015:2026'!D300)</f>
        <v>127</v>
      </c>
      <c r="E300" s="24">
        <f>SUM('2015:2026'!E300)</f>
        <v>159</v>
      </c>
      <c r="F300" s="24">
        <f>SUM('2015:2026'!F300)</f>
        <v>152</v>
      </c>
      <c r="G300" s="24">
        <f>SUM('2015:2026'!G300)</f>
        <v>128</v>
      </c>
      <c r="H300" s="24">
        <f>SUM('2015:2026'!H300)</f>
        <v>94</v>
      </c>
      <c r="I300" s="24">
        <f>SUM('2015:2026'!I300)</f>
        <v>136</v>
      </c>
      <c r="J300" s="24">
        <f>SUM('2015:2026'!J300)</f>
        <v>355</v>
      </c>
      <c r="K300" s="24">
        <f>SUM('2015:2026'!K300)</f>
        <v>317</v>
      </c>
      <c r="L300" s="24">
        <f>SUM('2015:2026'!L300)</f>
        <v>103</v>
      </c>
      <c r="M300" s="24">
        <f>SUM('2015:2026'!M300)</f>
        <v>60</v>
      </c>
      <c r="N300" s="24">
        <f>SUM('2015:2026'!N300)</f>
        <v>94</v>
      </c>
      <c r="O300" s="25">
        <f t="shared" si="49"/>
        <v>1843</v>
      </c>
      <c r="Q300" s="39"/>
    </row>
    <row r="301" spans="1:17" x14ac:dyDescent="0.25">
      <c r="A301" s="43" t="s">
        <v>133</v>
      </c>
      <c r="B301" s="20" t="s">
        <v>2</v>
      </c>
      <c r="C301" s="21">
        <f>SUM('2015:2026'!C301)</f>
        <v>133</v>
      </c>
      <c r="D301" s="21">
        <f>SUM('2015:2026'!D301)</f>
        <v>381</v>
      </c>
      <c r="E301" s="21">
        <f>SUM('2015:2026'!E301)</f>
        <v>536</v>
      </c>
      <c r="F301" s="21">
        <f>SUM('2015:2026'!F301)</f>
        <v>455</v>
      </c>
      <c r="G301" s="21">
        <f>SUM('2015:2026'!G301)</f>
        <v>284</v>
      </c>
      <c r="H301" s="21">
        <f>SUM('2015:2026'!H301)</f>
        <v>217</v>
      </c>
      <c r="I301" s="21">
        <f>SUM('2015:2026'!I301)</f>
        <v>182</v>
      </c>
      <c r="J301" s="21">
        <f>SUM('2015:2026'!J301)</f>
        <v>218</v>
      </c>
      <c r="K301" s="21">
        <f>SUM('2015:2026'!K301)</f>
        <v>267</v>
      </c>
      <c r="L301" s="21">
        <f>SUM('2015:2026'!L301)</f>
        <v>326</v>
      </c>
      <c r="M301" s="21">
        <f>SUM('2015:2026'!M301)</f>
        <v>148</v>
      </c>
      <c r="N301" s="21">
        <f>SUM('2015:2026'!N301)</f>
        <v>97</v>
      </c>
      <c r="O301" s="22">
        <f>SUM(C301:N301)</f>
        <v>3244</v>
      </c>
      <c r="Q301" s="38">
        <f>SUM('2019'!Q301:Q303,'2020'!Q301:Q303,'2021'!Q301:Q303,'2022'!Q301:Q303,'2023'!Q301:Q303,'2024'!Q301:Q303,'2025'!Q301:Q303,'2026'!Q301:Q303)</f>
        <v>26</v>
      </c>
    </row>
    <row r="302" spans="1:17" x14ac:dyDescent="0.25">
      <c r="A302" s="44"/>
      <c r="B302" s="19" t="s">
        <v>1</v>
      </c>
      <c r="C302" s="27">
        <f>SUM('2015:2026'!C302)</f>
        <v>93</v>
      </c>
      <c r="D302" s="17">
        <f>SUM('2015:2026'!D302)</f>
        <v>110</v>
      </c>
      <c r="E302" s="17">
        <f>SUM('2015:2026'!E302)</f>
        <v>182</v>
      </c>
      <c r="F302" s="17">
        <f>SUM('2015:2026'!F302)</f>
        <v>227</v>
      </c>
      <c r="G302" s="17">
        <f>SUM('2015:2026'!G302)</f>
        <v>198</v>
      </c>
      <c r="H302" s="17">
        <f>SUM('2015:2026'!H302)</f>
        <v>114</v>
      </c>
      <c r="I302" s="17">
        <f>SUM('2015:2026'!I302)</f>
        <v>179</v>
      </c>
      <c r="J302" s="17">
        <f>SUM('2015:2026'!J302)</f>
        <v>75</v>
      </c>
      <c r="K302" s="17">
        <f>SUM('2015:2026'!K302)</f>
        <v>126</v>
      </c>
      <c r="L302" s="17">
        <f>SUM('2015:2026'!L302)</f>
        <v>124</v>
      </c>
      <c r="M302" s="17">
        <f>SUM('2015:2026'!M302)</f>
        <v>182</v>
      </c>
      <c r="N302" s="17">
        <f>SUM('2015:2026'!N302)</f>
        <v>102</v>
      </c>
      <c r="O302" s="3">
        <f t="shared" ref="O302:O303" si="50">SUM(C302:N302)</f>
        <v>1712</v>
      </c>
      <c r="Q302" s="39"/>
    </row>
    <row r="303" spans="1:17" x14ac:dyDescent="0.25">
      <c r="A303" s="45"/>
      <c r="B303" s="23" t="s">
        <v>3</v>
      </c>
      <c r="C303" s="26">
        <f>SUM('2015:2026'!C303)</f>
        <v>103</v>
      </c>
      <c r="D303" s="24">
        <f>SUM('2015:2026'!D303)</f>
        <v>64</v>
      </c>
      <c r="E303" s="24">
        <f>SUM('2015:2026'!E303)</f>
        <v>109</v>
      </c>
      <c r="F303" s="24">
        <f>SUM('2015:2026'!F303)</f>
        <v>76</v>
      </c>
      <c r="G303" s="24">
        <f>SUM('2015:2026'!G303)</f>
        <v>112</v>
      </c>
      <c r="H303" s="24">
        <f>SUM('2015:2026'!H303)</f>
        <v>93</v>
      </c>
      <c r="I303" s="24">
        <f>SUM('2015:2026'!I303)</f>
        <v>54</v>
      </c>
      <c r="J303" s="24">
        <f>SUM('2015:2026'!J303)</f>
        <v>213</v>
      </c>
      <c r="K303" s="24">
        <f>SUM('2015:2026'!K303)</f>
        <v>127</v>
      </c>
      <c r="L303" s="24">
        <f>SUM('2015:2026'!L303)</f>
        <v>140</v>
      </c>
      <c r="M303" s="24">
        <f>SUM('2015:2026'!M303)</f>
        <v>84</v>
      </c>
      <c r="N303" s="24">
        <f>SUM('2015:2026'!N303)</f>
        <v>101</v>
      </c>
      <c r="O303" s="25">
        <f t="shared" si="50"/>
        <v>1276</v>
      </c>
      <c r="Q303" s="39"/>
    </row>
    <row r="304" spans="1:17" x14ac:dyDescent="0.25">
      <c r="A304" s="43" t="s">
        <v>134</v>
      </c>
      <c r="B304" s="20" t="s">
        <v>2</v>
      </c>
      <c r="C304" s="21">
        <f>SUM('2015:2026'!C304)</f>
        <v>55</v>
      </c>
      <c r="D304" s="21">
        <f>SUM('2015:2026'!D304)</f>
        <v>129</v>
      </c>
      <c r="E304" s="21">
        <f>SUM('2015:2026'!E304)</f>
        <v>54</v>
      </c>
      <c r="F304" s="21">
        <f>SUM('2015:2026'!F304)</f>
        <v>105</v>
      </c>
      <c r="G304" s="21">
        <f>SUM('2015:2026'!G304)</f>
        <v>294</v>
      </c>
      <c r="H304" s="21">
        <f>SUM('2015:2026'!H304)</f>
        <v>297</v>
      </c>
      <c r="I304" s="21">
        <f>SUM('2015:2026'!I304)</f>
        <v>120</v>
      </c>
      <c r="J304" s="21">
        <f>SUM('2015:2026'!J304)</f>
        <v>105</v>
      </c>
      <c r="K304" s="21">
        <f>SUM('2015:2026'!K304)</f>
        <v>130</v>
      </c>
      <c r="L304" s="21">
        <f>SUM('2015:2026'!L304)</f>
        <v>84</v>
      </c>
      <c r="M304" s="21">
        <f>SUM('2015:2026'!M304)</f>
        <v>108</v>
      </c>
      <c r="N304" s="21">
        <f>SUM('2015:2026'!N304)</f>
        <v>58</v>
      </c>
      <c r="O304" s="22">
        <f>SUM(C304:N304)</f>
        <v>1539</v>
      </c>
      <c r="Q304" s="38">
        <f>SUM('2019'!Q304:Q306,'2020'!Q304:Q306,'2021'!Q304:Q306,'2022'!Q304:Q306,'2023'!Q304:Q306,'2024'!Q304:Q306,'2025'!Q304:Q306,'2026'!Q304:Q306)</f>
        <v>29</v>
      </c>
    </row>
    <row r="305" spans="1:17" x14ac:dyDescent="0.25">
      <c r="A305" s="44"/>
      <c r="B305" s="19" t="s">
        <v>1</v>
      </c>
      <c r="C305" s="27">
        <f>SUM('2015:2026'!C305)</f>
        <v>100</v>
      </c>
      <c r="D305" s="17">
        <f>SUM('2015:2026'!D305)</f>
        <v>100</v>
      </c>
      <c r="E305" s="17">
        <f>SUM('2015:2026'!E305)</f>
        <v>103</v>
      </c>
      <c r="F305" s="17">
        <f>SUM('2015:2026'!F305)</f>
        <v>76</v>
      </c>
      <c r="G305" s="17">
        <f>SUM('2015:2026'!G305)</f>
        <v>176</v>
      </c>
      <c r="H305" s="17">
        <f>SUM('2015:2026'!H305)</f>
        <v>83</v>
      </c>
      <c r="I305" s="17">
        <f>SUM('2015:2026'!I305)</f>
        <v>75</v>
      </c>
      <c r="J305" s="17">
        <f>SUM('2015:2026'!J305)</f>
        <v>39</v>
      </c>
      <c r="K305" s="17">
        <f>SUM('2015:2026'!K305)</f>
        <v>50</v>
      </c>
      <c r="L305" s="17">
        <f>SUM('2015:2026'!L305)</f>
        <v>73</v>
      </c>
      <c r="M305" s="17">
        <f>SUM('2015:2026'!M305)</f>
        <v>65</v>
      </c>
      <c r="N305" s="17">
        <f>SUM('2015:2026'!N305)</f>
        <v>58</v>
      </c>
      <c r="O305" s="3">
        <f t="shared" ref="O305:O306" si="51">SUM(C305:N305)</f>
        <v>998</v>
      </c>
      <c r="Q305" s="39"/>
    </row>
    <row r="306" spans="1:17" x14ac:dyDescent="0.25">
      <c r="A306" s="45"/>
      <c r="B306" s="23" t="s">
        <v>3</v>
      </c>
      <c r="C306" s="26">
        <f>SUM('2015:2026'!C306)</f>
        <v>264</v>
      </c>
      <c r="D306" s="24">
        <f>SUM('2015:2026'!D306)</f>
        <v>163</v>
      </c>
      <c r="E306" s="24">
        <f>SUM('2015:2026'!E306)</f>
        <v>328</v>
      </c>
      <c r="F306" s="24">
        <f>SUM('2015:2026'!F306)</f>
        <v>340</v>
      </c>
      <c r="G306" s="24">
        <f>SUM('2015:2026'!G306)</f>
        <v>334</v>
      </c>
      <c r="H306" s="24">
        <f>SUM('2015:2026'!H306)</f>
        <v>258</v>
      </c>
      <c r="I306" s="24">
        <f>SUM('2015:2026'!I306)</f>
        <v>292</v>
      </c>
      <c r="J306" s="24">
        <f>SUM('2015:2026'!J306)</f>
        <v>433</v>
      </c>
      <c r="K306" s="24">
        <f>SUM('2015:2026'!K306)</f>
        <v>230</v>
      </c>
      <c r="L306" s="24">
        <f>SUM('2015:2026'!L306)</f>
        <v>265</v>
      </c>
      <c r="M306" s="24">
        <f>SUM('2015:2026'!M306)</f>
        <v>244</v>
      </c>
      <c r="N306" s="24">
        <f>SUM('2015:2026'!N306)</f>
        <v>293</v>
      </c>
      <c r="O306" s="25">
        <f t="shared" si="51"/>
        <v>3444</v>
      </c>
      <c r="Q306" s="39"/>
    </row>
    <row r="307" spans="1:17" x14ac:dyDescent="0.25">
      <c r="A307" s="43" t="s">
        <v>135</v>
      </c>
      <c r="B307" s="20" t="s">
        <v>2</v>
      </c>
      <c r="C307" s="21">
        <f>SUM('2015:2026'!C307)</f>
        <v>76</v>
      </c>
      <c r="D307" s="21">
        <f>SUM('2015:2026'!D307)</f>
        <v>124</v>
      </c>
      <c r="E307" s="21">
        <f>SUM('2015:2026'!E307)</f>
        <v>82</v>
      </c>
      <c r="F307" s="21">
        <f>SUM('2015:2026'!F307)</f>
        <v>205</v>
      </c>
      <c r="G307" s="21">
        <f>SUM('2015:2026'!G307)</f>
        <v>485</v>
      </c>
      <c r="H307" s="21">
        <f>SUM('2015:2026'!H307)</f>
        <v>234</v>
      </c>
      <c r="I307" s="21">
        <f>SUM('2015:2026'!I307)</f>
        <v>259</v>
      </c>
      <c r="J307" s="21">
        <f>SUM('2015:2026'!J307)</f>
        <v>259</v>
      </c>
      <c r="K307" s="21">
        <f>SUM('2015:2026'!K307)</f>
        <v>153</v>
      </c>
      <c r="L307" s="21">
        <f>SUM('2015:2026'!L307)</f>
        <v>106</v>
      </c>
      <c r="M307" s="21">
        <f>SUM('2015:2026'!M307)</f>
        <v>111</v>
      </c>
      <c r="N307" s="21">
        <f>SUM('2015:2026'!N307)</f>
        <v>51</v>
      </c>
      <c r="O307" s="22">
        <f>SUM(C307:N307)</f>
        <v>2145</v>
      </c>
      <c r="Q307" s="38">
        <f>SUM('2019'!Q307:Q309,'2020'!Q307:Q309,'2021'!Q307:Q309,'2022'!Q307:Q309,'2023'!Q307:Q309,'2024'!Q307:Q309,'2025'!Q307:Q309,'2026'!Q307:Q309)</f>
        <v>18</v>
      </c>
    </row>
    <row r="308" spans="1:17" x14ac:dyDescent="0.25">
      <c r="A308" s="44"/>
      <c r="B308" s="19" t="s">
        <v>1</v>
      </c>
      <c r="C308" s="27">
        <f>SUM('2015:2026'!C308)</f>
        <v>324</v>
      </c>
      <c r="D308" s="17">
        <f>SUM('2015:2026'!D308)</f>
        <v>374</v>
      </c>
      <c r="E308" s="17">
        <f>SUM('2015:2026'!E308)</f>
        <v>372</v>
      </c>
      <c r="F308" s="17">
        <f>SUM('2015:2026'!F308)</f>
        <v>372</v>
      </c>
      <c r="G308" s="17">
        <f>SUM('2015:2026'!G308)</f>
        <v>622</v>
      </c>
      <c r="H308" s="17">
        <f>SUM('2015:2026'!H308)</f>
        <v>400</v>
      </c>
      <c r="I308" s="17">
        <f>SUM('2015:2026'!I308)</f>
        <v>470</v>
      </c>
      <c r="J308" s="17">
        <f>SUM('2015:2026'!J308)</f>
        <v>201</v>
      </c>
      <c r="K308" s="17">
        <f>SUM('2015:2026'!K308)</f>
        <v>223</v>
      </c>
      <c r="L308" s="17">
        <f>SUM('2015:2026'!L308)</f>
        <v>393</v>
      </c>
      <c r="M308" s="17">
        <f>SUM('2015:2026'!M308)</f>
        <v>539</v>
      </c>
      <c r="N308" s="17">
        <f>SUM('2015:2026'!N308)</f>
        <v>420</v>
      </c>
      <c r="O308" s="3">
        <f t="shared" ref="O308:O309" si="52">SUM(C308:N308)</f>
        <v>4710</v>
      </c>
      <c r="Q308" s="39"/>
    </row>
    <row r="309" spans="1:17" x14ac:dyDescent="0.25">
      <c r="A309" s="45"/>
      <c r="B309" s="23" t="s">
        <v>3</v>
      </c>
      <c r="C309" s="26">
        <f>SUM('2015:2026'!C309)</f>
        <v>134</v>
      </c>
      <c r="D309" s="24">
        <f>SUM('2015:2026'!D309)</f>
        <v>97</v>
      </c>
      <c r="E309" s="24">
        <f>SUM('2015:2026'!E309)</f>
        <v>144</v>
      </c>
      <c r="F309" s="24">
        <f>SUM('2015:2026'!F309)</f>
        <v>188</v>
      </c>
      <c r="G309" s="24">
        <f>SUM('2015:2026'!G309)</f>
        <v>159</v>
      </c>
      <c r="H309" s="24">
        <f>SUM('2015:2026'!H309)</f>
        <v>133</v>
      </c>
      <c r="I309" s="24">
        <f>SUM('2015:2026'!I309)</f>
        <v>89</v>
      </c>
      <c r="J309" s="24">
        <f>SUM('2015:2026'!J309)</f>
        <v>363</v>
      </c>
      <c r="K309" s="24">
        <f>SUM('2015:2026'!K309)</f>
        <v>186</v>
      </c>
      <c r="L309" s="24">
        <f>SUM('2015:2026'!L309)</f>
        <v>157</v>
      </c>
      <c r="M309" s="24">
        <f>SUM('2015:2026'!M309)</f>
        <v>150</v>
      </c>
      <c r="N309" s="24">
        <f>SUM('2015:2026'!N309)</f>
        <v>108</v>
      </c>
      <c r="O309" s="25">
        <f t="shared" si="52"/>
        <v>1908</v>
      </c>
      <c r="Q309" s="39"/>
    </row>
    <row r="310" spans="1:17" x14ac:dyDescent="0.25">
      <c r="A310" s="43" t="s">
        <v>136</v>
      </c>
      <c r="B310" s="20" t="s">
        <v>2</v>
      </c>
      <c r="C310" s="21">
        <f>SUM('2015:2026'!C310)</f>
        <v>62</v>
      </c>
      <c r="D310" s="21">
        <f>SUM('2015:2026'!D310)</f>
        <v>97</v>
      </c>
      <c r="E310" s="21">
        <f>SUM('2015:2026'!E310)</f>
        <v>226</v>
      </c>
      <c r="F310" s="21">
        <f>SUM('2015:2026'!F310)</f>
        <v>128</v>
      </c>
      <c r="G310" s="21">
        <f>SUM('2015:2026'!G310)</f>
        <v>39</v>
      </c>
      <c r="H310" s="21">
        <f>SUM('2015:2026'!H310)</f>
        <v>491</v>
      </c>
      <c r="I310" s="21">
        <f>SUM('2015:2026'!I310)</f>
        <v>177</v>
      </c>
      <c r="J310" s="21">
        <f>SUM('2015:2026'!J310)</f>
        <v>73</v>
      </c>
      <c r="K310" s="21">
        <f>SUM('2015:2026'!K310)</f>
        <v>65</v>
      </c>
      <c r="L310" s="21">
        <f>SUM('2015:2026'!L310)</f>
        <v>115</v>
      </c>
      <c r="M310" s="21">
        <f>SUM('2015:2026'!M310)</f>
        <v>40</v>
      </c>
      <c r="N310" s="21">
        <f>SUM('2015:2026'!N310)</f>
        <v>22</v>
      </c>
      <c r="O310" s="22">
        <f>SUM(C310:N310)</f>
        <v>1535</v>
      </c>
      <c r="Q310" s="38">
        <f>SUM('2019'!Q310:Q312,'2020'!Q310:Q312,'2021'!Q310:Q312,'2022'!Q310:Q312,'2023'!Q310:Q312,'2024'!Q310:Q312,'2025'!Q310:Q312,'2026'!Q310:Q312)</f>
        <v>34</v>
      </c>
    </row>
    <row r="311" spans="1:17" x14ac:dyDescent="0.25">
      <c r="A311" s="44"/>
      <c r="B311" s="19" t="s">
        <v>1</v>
      </c>
      <c r="C311" s="27">
        <f>SUM('2015:2026'!C311)</f>
        <v>156</v>
      </c>
      <c r="D311" s="17">
        <f>SUM('2015:2026'!D311)</f>
        <v>177</v>
      </c>
      <c r="E311" s="17">
        <f>SUM('2015:2026'!E311)</f>
        <v>176</v>
      </c>
      <c r="F311" s="17">
        <f>SUM('2015:2026'!F311)</f>
        <v>180</v>
      </c>
      <c r="G311" s="17">
        <f>SUM('2015:2026'!G311)</f>
        <v>202</v>
      </c>
      <c r="H311" s="17">
        <f>SUM('2015:2026'!H311)</f>
        <v>288</v>
      </c>
      <c r="I311" s="17">
        <f>SUM('2015:2026'!I311)</f>
        <v>222</v>
      </c>
      <c r="J311" s="17">
        <f>SUM('2015:2026'!J311)</f>
        <v>67</v>
      </c>
      <c r="K311" s="17">
        <f>SUM('2015:2026'!K311)</f>
        <v>107</v>
      </c>
      <c r="L311" s="17">
        <f>SUM('2015:2026'!L311)</f>
        <v>82</v>
      </c>
      <c r="M311" s="17">
        <f>SUM('2015:2026'!M311)</f>
        <v>125</v>
      </c>
      <c r="N311" s="17">
        <f>SUM('2015:2026'!N311)</f>
        <v>174</v>
      </c>
      <c r="O311" s="3">
        <f t="shared" ref="O311:O312" si="53">SUM(C311:N311)</f>
        <v>1956</v>
      </c>
      <c r="Q311" s="39"/>
    </row>
    <row r="312" spans="1:17" x14ac:dyDescent="0.25">
      <c r="A312" s="45"/>
      <c r="B312" s="23" t="s">
        <v>3</v>
      </c>
      <c r="C312" s="26">
        <f>SUM('2015:2026'!C312)</f>
        <v>338</v>
      </c>
      <c r="D312" s="24">
        <f>SUM('2015:2026'!D312)</f>
        <v>276</v>
      </c>
      <c r="E312" s="24">
        <f>SUM('2015:2026'!E312)</f>
        <v>525</v>
      </c>
      <c r="F312" s="24">
        <f>SUM('2015:2026'!F312)</f>
        <v>627</v>
      </c>
      <c r="G312" s="24">
        <f>SUM('2015:2026'!G312)</f>
        <v>568</v>
      </c>
      <c r="H312" s="24">
        <f>SUM('2015:2026'!H312)</f>
        <v>579</v>
      </c>
      <c r="I312" s="24">
        <f>SUM('2015:2026'!I312)</f>
        <v>399</v>
      </c>
      <c r="J312" s="24">
        <f>SUM('2015:2026'!J312)</f>
        <v>341</v>
      </c>
      <c r="K312" s="24">
        <f>SUM('2015:2026'!K312)</f>
        <v>487</v>
      </c>
      <c r="L312" s="24">
        <f>SUM('2015:2026'!L312)</f>
        <v>378</v>
      </c>
      <c r="M312" s="24">
        <f>SUM('2015:2026'!M312)</f>
        <v>613</v>
      </c>
      <c r="N312" s="24">
        <f>SUM('2015:2026'!N312)</f>
        <v>805</v>
      </c>
      <c r="O312" s="25">
        <f t="shared" si="53"/>
        <v>5936</v>
      </c>
      <c r="Q312" s="39"/>
    </row>
    <row r="313" spans="1:17" x14ac:dyDescent="0.25">
      <c r="A313" s="43" t="s">
        <v>137</v>
      </c>
      <c r="B313" s="20" t="s">
        <v>2</v>
      </c>
      <c r="C313" s="21">
        <f>SUM('2015:2026'!C313)</f>
        <v>25</v>
      </c>
      <c r="D313" s="21">
        <f>SUM('2015:2026'!D313)</f>
        <v>46</v>
      </c>
      <c r="E313" s="21">
        <f>SUM('2015:2026'!E313)</f>
        <v>70</v>
      </c>
      <c r="F313" s="21">
        <f>SUM('2015:2026'!F313)</f>
        <v>73</v>
      </c>
      <c r="G313" s="21">
        <f>SUM('2015:2026'!G313)</f>
        <v>30</v>
      </c>
      <c r="H313" s="21">
        <f>SUM('2015:2026'!H313)</f>
        <v>60</v>
      </c>
      <c r="I313" s="21">
        <f>SUM('2015:2026'!I313)</f>
        <v>232</v>
      </c>
      <c r="J313" s="21">
        <f>SUM('2015:2026'!J313)</f>
        <v>62</v>
      </c>
      <c r="K313" s="21">
        <f>SUM('2015:2026'!K313)</f>
        <v>71</v>
      </c>
      <c r="L313" s="21">
        <f>SUM('2015:2026'!L313)</f>
        <v>67</v>
      </c>
      <c r="M313" s="21">
        <f>SUM('2015:2026'!M313)</f>
        <v>37</v>
      </c>
      <c r="N313" s="21">
        <f>SUM('2015:2026'!N313)</f>
        <v>19</v>
      </c>
      <c r="O313" s="22">
        <f>SUM(C313:N313)</f>
        <v>792</v>
      </c>
      <c r="Q313" s="38">
        <f>SUM('2019'!Q313:Q315,'2020'!Q313:Q315,'2021'!Q313:Q315,'2022'!Q313:Q315,'2023'!Q313:Q315,'2024'!Q313:Q315,'2025'!Q313:Q315,'2026'!Q313:Q315)</f>
        <v>25</v>
      </c>
    </row>
    <row r="314" spans="1:17" x14ac:dyDescent="0.25">
      <c r="A314" s="44"/>
      <c r="B314" s="19" t="s">
        <v>1</v>
      </c>
      <c r="C314" s="27">
        <f>SUM('2015:2026'!C314)</f>
        <v>46</v>
      </c>
      <c r="D314" s="17">
        <f>SUM('2015:2026'!D314)</f>
        <v>37</v>
      </c>
      <c r="E314" s="17">
        <f>SUM('2015:2026'!E314)</f>
        <v>163</v>
      </c>
      <c r="F314" s="17">
        <f>SUM('2015:2026'!F314)</f>
        <v>125</v>
      </c>
      <c r="G314" s="17">
        <f>SUM('2015:2026'!G314)</f>
        <v>246</v>
      </c>
      <c r="H314" s="17">
        <f>SUM('2015:2026'!H314)</f>
        <v>281</v>
      </c>
      <c r="I314" s="17">
        <f>SUM('2015:2026'!I314)</f>
        <v>221</v>
      </c>
      <c r="J314" s="17">
        <f>SUM('2015:2026'!J314)</f>
        <v>17</v>
      </c>
      <c r="K314" s="17">
        <f>SUM('2015:2026'!K314)</f>
        <v>51</v>
      </c>
      <c r="L314" s="17">
        <f>SUM('2015:2026'!L314)</f>
        <v>26</v>
      </c>
      <c r="M314" s="17">
        <f>SUM('2015:2026'!M314)</f>
        <v>36</v>
      </c>
      <c r="N314" s="17">
        <f>SUM('2015:2026'!N314)</f>
        <v>60</v>
      </c>
      <c r="O314" s="3">
        <f t="shared" ref="O314:O315" si="54">SUM(C314:N314)</f>
        <v>1309</v>
      </c>
      <c r="Q314" s="39"/>
    </row>
    <row r="315" spans="1:17" x14ac:dyDescent="0.25">
      <c r="A315" s="45"/>
      <c r="B315" s="23" t="s">
        <v>3</v>
      </c>
      <c r="C315" s="26">
        <f>SUM('2015:2026'!C315)</f>
        <v>1</v>
      </c>
      <c r="D315" s="24">
        <f>SUM('2015:2026'!D315)</f>
        <v>159</v>
      </c>
      <c r="E315" s="24">
        <f>SUM('2015:2026'!E315)</f>
        <v>34</v>
      </c>
      <c r="F315" s="24">
        <f>SUM('2015:2026'!F315)</f>
        <v>54</v>
      </c>
      <c r="G315" s="24">
        <f>SUM('2015:2026'!G315)</f>
        <v>111</v>
      </c>
      <c r="H315" s="24">
        <f>SUM('2015:2026'!H315)</f>
        <v>82</v>
      </c>
      <c r="I315" s="24">
        <f>SUM('2015:2026'!I315)</f>
        <v>47</v>
      </c>
      <c r="J315" s="24">
        <f>SUM('2015:2026'!J315)</f>
        <v>63</v>
      </c>
      <c r="K315" s="24">
        <f>SUM('2015:2026'!K315)</f>
        <v>30</v>
      </c>
      <c r="L315" s="24">
        <f>SUM('2015:2026'!L315)</f>
        <v>2</v>
      </c>
      <c r="M315" s="24">
        <f>SUM('2015:2026'!M315)</f>
        <v>11</v>
      </c>
      <c r="N315" s="24">
        <f>SUM('2015:2026'!N315)</f>
        <v>3</v>
      </c>
      <c r="O315" s="25">
        <f t="shared" si="54"/>
        <v>597</v>
      </c>
      <c r="Q315" s="39"/>
    </row>
    <row r="316" spans="1:17" x14ac:dyDescent="0.25">
      <c r="A316" s="43" t="s">
        <v>138</v>
      </c>
      <c r="B316" s="20" t="s">
        <v>2</v>
      </c>
      <c r="C316" s="21">
        <f>SUM('2015:2026'!C316)</f>
        <v>22</v>
      </c>
      <c r="D316" s="21">
        <f>SUM('2015:2026'!D316)</f>
        <v>114</v>
      </c>
      <c r="E316" s="21">
        <f>SUM('2015:2026'!E316)</f>
        <v>141</v>
      </c>
      <c r="F316" s="21">
        <f>SUM('2015:2026'!F316)</f>
        <v>234</v>
      </c>
      <c r="G316" s="21">
        <f>SUM('2015:2026'!G316)</f>
        <v>105</v>
      </c>
      <c r="H316" s="21">
        <f>SUM('2015:2026'!H316)</f>
        <v>84</v>
      </c>
      <c r="I316" s="21">
        <f>SUM('2015:2026'!I316)</f>
        <v>80</v>
      </c>
      <c r="J316" s="21">
        <f>SUM('2015:2026'!J316)</f>
        <v>105</v>
      </c>
      <c r="K316" s="21">
        <f>SUM('2015:2026'!K316)</f>
        <v>108</v>
      </c>
      <c r="L316" s="21">
        <f>SUM('2015:2026'!L316)</f>
        <v>37</v>
      </c>
      <c r="M316" s="21">
        <f>SUM('2015:2026'!M316)</f>
        <v>29</v>
      </c>
      <c r="N316" s="21">
        <f>SUM('2015:2026'!N316)</f>
        <v>15</v>
      </c>
      <c r="O316" s="22">
        <f>SUM(C316:N316)</f>
        <v>1074</v>
      </c>
      <c r="Q316" s="38">
        <f>SUM('2019'!Q316:Q318,'2020'!Q316:Q318,'2021'!Q316:Q318,'2022'!Q316:Q318,'2023'!Q316:Q318,'2024'!Q316:Q318,'2025'!Q316:Q318,'2026'!Q316:Q318)</f>
        <v>25</v>
      </c>
    </row>
    <row r="317" spans="1:17" x14ac:dyDescent="0.25">
      <c r="A317" s="44"/>
      <c r="B317" s="19" t="s">
        <v>1</v>
      </c>
      <c r="C317" s="27">
        <f>SUM('2015:2026'!C317)</f>
        <v>105</v>
      </c>
      <c r="D317" s="17">
        <f>SUM('2015:2026'!D317)</f>
        <v>421</v>
      </c>
      <c r="E317" s="17">
        <f>SUM('2015:2026'!E317)</f>
        <v>1053</v>
      </c>
      <c r="F317" s="17">
        <f>SUM('2015:2026'!F317)</f>
        <v>1647</v>
      </c>
      <c r="G317" s="17">
        <f>SUM('2015:2026'!G317)</f>
        <v>1586</v>
      </c>
      <c r="H317" s="17">
        <f>SUM('2015:2026'!H317)</f>
        <v>698</v>
      </c>
      <c r="I317" s="17">
        <f>SUM('2015:2026'!I317)</f>
        <v>422</v>
      </c>
      <c r="J317" s="17">
        <f>SUM('2015:2026'!J317)</f>
        <v>46</v>
      </c>
      <c r="K317" s="17">
        <f>SUM('2015:2026'!K317)</f>
        <v>112</v>
      </c>
      <c r="L317" s="17">
        <f>SUM('2015:2026'!L317)</f>
        <v>80</v>
      </c>
      <c r="M317" s="17">
        <f>SUM('2015:2026'!M317)</f>
        <v>77</v>
      </c>
      <c r="N317" s="17">
        <f>SUM('2015:2026'!N317)</f>
        <v>75</v>
      </c>
      <c r="O317" s="3">
        <f t="shared" ref="O317:O318" si="55">SUM(C317:N317)</f>
        <v>6322</v>
      </c>
      <c r="Q317" s="39"/>
    </row>
    <row r="318" spans="1:17" x14ac:dyDescent="0.25">
      <c r="A318" s="45"/>
      <c r="B318" s="23" t="s">
        <v>3</v>
      </c>
      <c r="C318" s="26">
        <f>SUM('2015:2026'!C318)</f>
        <v>160</v>
      </c>
      <c r="D318" s="24">
        <f>SUM('2015:2026'!D318)</f>
        <v>180</v>
      </c>
      <c r="E318" s="24">
        <f>SUM('2015:2026'!E318)</f>
        <v>259</v>
      </c>
      <c r="F318" s="24">
        <f>SUM('2015:2026'!F318)</f>
        <v>331</v>
      </c>
      <c r="G318" s="24">
        <f>SUM('2015:2026'!G318)</f>
        <v>344</v>
      </c>
      <c r="H318" s="24">
        <f>SUM('2015:2026'!H318)</f>
        <v>277</v>
      </c>
      <c r="I318" s="24">
        <f>SUM('2015:2026'!I318)</f>
        <v>403</v>
      </c>
      <c r="J318" s="24">
        <f>SUM('2015:2026'!J318)</f>
        <v>346</v>
      </c>
      <c r="K318" s="24">
        <f>SUM('2015:2026'!K318)</f>
        <v>122</v>
      </c>
      <c r="L318" s="24">
        <f>SUM('2015:2026'!L318)</f>
        <v>96</v>
      </c>
      <c r="M318" s="24">
        <f>SUM('2015:2026'!M318)</f>
        <v>38</v>
      </c>
      <c r="N318" s="24">
        <f>SUM('2015:2026'!N318)</f>
        <v>118</v>
      </c>
      <c r="O318" s="25">
        <f t="shared" si="55"/>
        <v>2674</v>
      </c>
      <c r="Q318" s="39"/>
    </row>
    <row r="319" spans="1:17" x14ac:dyDescent="0.25">
      <c r="A319" s="43" t="s">
        <v>139</v>
      </c>
      <c r="B319" s="20" t="s">
        <v>2</v>
      </c>
      <c r="C319" s="21">
        <f>SUM('2015:2026'!C319)</f>
        <v>102</v>
      </c>
      <c r="D319" s="21">
        <f>SUM('2015:2026'!D319)</f>
        <v>220</v>
      </c>
      <c r="E319" s="21">
        <f>SUM('2015:2026'!E319)</f>
        <v>373</v>
      </c>
      <c r="F319" s="21">
        <f>SUM('2015:2026'!F319)</f>
        <v>199</v>
      </c>
      <c r="G319" s="21">
        <f>SUM('2015:2026'!G319)</f>
        <v>105</v>
      </c>
      <c r="H319" s="21">
        <f>SUM('2015:2026'!H319)</f>
        <v>136</v>
      </c>
      <c r="I319" s="21">
        <f>SUM('2015:2026'!I319)</f>
        <v>195</v>
      </c>
      <c r="J319" s="21">
        <f>SUM('2015:2026'!J319)</f>
        <v>198</v>
      </c>
      <c r="K319" s="21">
        <f>SUM('2015:2026'!K319)</f>
        <v>473</v>
      </c>
      <c r="L319" s="21">
        <f>SUM('2015:2026'!L319)</f>
        <v>191</v>
      </c>
      <c r="M319" s="21">
        <f>SUM('2015:2026'!M319)</f>
        <v>316</v>
      </c>
      <c r="N319" s="21">
        <f>SUM('2015:2026'!N319)</f>
        <v>64</v>
      </c>
      <c r="O319" s="22">
        <f>SUM(C319:N319)</f>
        <v>2572</v>
      </c>
      <c r="Q319" s="38">
        <f>SUM('2019'!Q319:Q321,'2020'!Q319:Q321,'2021'!Q319:Q321,'2022'!Q319:Q321,'2023'!Q319:Q321,'2024'!Q319:Q321,'2025'!Q319:Q321,'2026'!Q319:Q321)</f>
        <v>53</v>
      </c>
    </row>
    <row r="320" spans="1:17" x14ac:dyDescent="0.25">
      <c r="A320" s="44"/>
      <c r="B320" s="19" t="s">
        <v>1</v>
      </c>
      <c r="C320" s="17">
        <f>SUM('2015:2026'!C320)</f>
        <v>239</v>
      </c>
      <c r="D320" s="17">
        <f>SUM('2015:2026'!D320)</f>
        <v>188</v>
      </c>
      <c r="E320" s="17">
        <f>SUM('2015:2026'!E320)</f>
        <v>356</v>
      </c>
      <c r="F320" s="17">
        <f>SUM('2015:2026'!F320)</f>
        <v>266</v>
      </c>
      <c r="G320" s="17">
        <f>SUM('2015:2026'!G320)</f>
        <v>289</v>
      </c>
      <c r="H320" s="17">
        <f>SUM('2015:2026'!H320)</f>
        <v>171</v>
      </c>
      <c r="I320" s="17">
        <f>SUM('2015:2026'!I320)</f>
        <v>221</v>
      </c>
      <c r="J320" s="17">
        <f>SUM('2015:2026'!J320)</f>
        <v>186</v>
      </c>
      <c r="K320" s="17">
        <f>SUM('2015:2026'!K320)</f>
        <v>440</v>
      </c>
      <c r="L320" s="17">
        <f>SUM('2015:2026'!L320)</f>
        <v>312</v>
      </c>
      <c r="M320" s="17">
        <f>SUM('2015:2026'!M320)</f>
        <v>250</v>
      </c>
      <c r="N320" s="17">
        <f>SUM('2015:2026'!N320)</f>
        <v>238</v>
      </c>
      <c r="O320" s="3">
        <f t="shared" ref="O320:O321" si="56">SUM(C320:N320)</f>
        <v>3156</v>
      </c>
      <c r="Q320" s="39"/>
    </row>
    <row r="321" spans="1:17" x14ac:dyDescent="0.25">
      <c r="A321" s="45"/>
      <c r="B321" s="23" t="s">
        <v>3</v>
      </c>
      <c r="C321" s="24">
        <f>SUM('2015:2026'!C321)</f>
        <v>593</v>
      </c>
      <c r="D321" s="24">
        <f>SUM('2015:2026'!D321)</f>
        <v>302</v>
      </c>
      <c r="E321" s="24">
        <f>SUM('2015:2026'!E321)</f>
        <v>492</v>
      </c>
      <c r="F321" s="24">
        <f>SUM('2015:2026'!F321)</f>
        <v>813</v>
      </c>
      <c r="G321" s="24">
        <f>SUM('2015:2026'!G321)</f>
        <v>707</v>
      </c>
      <c r="H321" s="24">
        <f>SUM('2015:2026'!H321)</f>
        <v>491</v>
      </c>
      <c r="I321" s="24">
        <f>SUM('2015:2026'!I321)</f>
        <v>272</v>
      </c>
      <c r="J321" s="24">
        <f>SUM('2015:2026'!J321)</f>
        <v>167</v>
      </c>
      <c r="K321" s="24">
        <f>SUM('2015:2026'!K321)</f>
        <v>187</v>
      </c>
      <c r="L321" s="24">
        <f>SUM('2015:2026'!L321)</f>
        <v>105</v>
      </c>
      <c r="M321" s="24">
        <f>SUM('2015:2026'!M321)</f>
        <v>354</v>
      </c>
      <c r="N321" s="24">
        <f>SUM('2015:2026'!N321)</f>
        <v>789</v>
      </c>
      <c r="O321" s="25">
        <f t="shared" si="56"/>
        <v>5272</v>
      </c>
      <c r="Q321" s="39"/>
    </row>
    <row r="322" spans="1:17" x14ac:dyDescent="0.25">
      <c r="A322" s="43" t="s">
        <v>140</v>
      </c>
      <c r="B322" s="20" t="s">
        <v>2</v>
      </c>
      <c r="C322" s="21">
        <f>SUM('2015:2026'!C322)</f>
        <v>32</v>
      </c>
      <c r="D322" s="21">
        <f>SUM('2015:2026'!D322)</f>
        <v>71</v>
      </c>
      <c r="E322" s="21">
        <f>SUM('2015:2026'!E322)</f>
        <v>260</v>
      </c>
      <c r="F322" s="21">
        <f>SUM('2015:2026'!F322)</f>
        <v>152</v>
      </c>
      <c r="G322" s="21">
        <f>SUM('2015:2026'!G322)</f>
        <v>88</v>
      </c>
      <c r="H322" s="21">
        <f>SUM('2015:2026'!H322)</f>
        <v>48</v>
      </c>
      <c r="I322" s="21">
        <f>SUM('2015:2026'!I322)</f>
        <v>41</v>
      </c>
      <c r="J322" s="21">
        <f>SUM('2015:2026'!J322)</f>
        <v>193</v>
      </c>
      <c r="K322" s="21">
        <f>SUM('2015:2026'!K322)</f>
        <v>468</v>
      </c>
      <c r="L322" s="21">
        <f>SUM('2015:2026'!L322)</f>
        <v>141</v>
      </c>
      <c r="M322" s="21">
        <f>SUM('2015:2026'!M322)</f>
        <v>59</v>
      </c>
      <c r="N322" s="21">
        <f>SUM('2015:2026'!N322)</f>
        <v>69</v>
      </c>
      <c r="O322" s="22">
        <f>SUM(C322:N322)</f>
        <v>1622</v>
      </c>
      <c r="Q322" s="38">
        <f>SUM('2019'!Q322:Q324,'2020'!Q322:Q324,'2021'!Q322:Q324,'2022'!Q322:Q324,'2023'!Q322:Q324,'2024'!Q322:Q324,'2025'!Q322:Q324,'2026'!Q322:Q324)</f>
        <v>26</v>
      </c>
    </row>
    <row r="323" spans="1:17" x14ac:dyDescent="0.25">
      <c r="A323" s="44"/>
      <c r="B323" s="19" t="s">
        <v>1</v>
      </c>
      <c r="C323" s="17">
        <f>SUM('2015:2026'!C323)</f>
        <v>63</v>
      </c>
      <c r="D323" s="17">
        <f>SUM('2015:2026'!D323)</f>
        <v>53</v>
      </c>
      <c r="E323" s="17">
        <f>SUM('2015:2026'!E323)</f>
        <v>62</v>
      </c>
      <c r="F323" s="17">
        <f>SUM('2015:2026'!F323)</f>
        <v>72</v>
      </c>
      <c r="G323" s="17">
        <f>SUM('2015:2026'!G323)</f>
        <v>100</v>
      </c>
      <c r="H323" s="17">
        <f>SUM('2015:2026'!H323)</f>
        <v>67</v>
      </c>
      <c r="I323" s="17">
        <f>SUM('2015:2026'!I323)</f>
        <v>130</v>
      </c>
      <c r="J323" s="17">
        <f>SUM('2015:2026'!J323)</f>
        <v>18</v>
      </c>
      <c r="K323" s="17">
        <f>SUM('2015:2026'!K323)</f>
        <v>23</v>
      </c>
      <c r="L323" s="17">
        <f>SUM('2015:2026'!L323)</f>
        <v>50</v>
      </c>
      <c r="M323" s="17">
        <f>SUM('2015:2026'!M323)</f>
        <v>39</v>
      </c>
      <c r="N323" s="17">
        <f>SUM('2015:2026'!N323)</f>
        <v>58</v>
      </c>
      <c r="O323" s="3">
        <f t="shared" ref="O323:O324" si="57">SUM(C323:N323)</f>
        <v>735</v>
      </c>
      <c r="Q323" s="39"/>
    </row>
    <row r="324" spans="1:17" x14ac:dyDescent="0.25">
      <c r="A324" s="45"/>
      <c r="B324" s="23" t="s">
        <v>3</v>
      </c>
      <c r="C324" s="24">
        <f>SUM('2015:2026'!C324)</f>
        <v>5</v>
      </c>
      <c r="D324" s="24">
        <f>SUM('2015:2026'!D324)</f>
        <v>8</v>
      </c>
      <c r="E324" s="24">
        <f>SUM('2015:2026'!E324)</f>
        <v>2</v>
      </c>
      <c r="F324" s="24">
        <f>SUM('2015:2026'!F324)</f>
        <v>1</v>
      </c>
      <c r="G324" s="24">
        <f>SUM('2015:2026'!G324)</f>
        <v>3</v>
      </c>
      <c r="H324" s="24">
        <f>SUM('2015:2026'!H324)</f>
        <v>250</v>
      </c>
      <c r="I324" s="24">
        <f>SUM('2015:2026'!I324)</f>
        <v>78</v>
      </c>
      <c r="J324" s="24">
        <f>SUM('2015:2026'!J324)</f>
        <v>175</v>
      </c>
      <c r="K324" s="24">
        <f>SUM('2015:2026'!K324)</f>
        <v>64</v>
      </c>
      <c r="L324" s="24">
        <f>SUM('2015:2026'!L324)</f>
        <v>5</v>
      </c>
      <c r="M324" s="24">
        <f>SUM('2015:2026'!M324)</f>
        <v>12</v>
      </c>
      <c r="N324" s="24">
        <f>SUM('2015:2026'!N324)</f>
        <v>16</v>
      </c>
      <c r="O324" s="25">
        <f t="shared" si="57"/>
        <v>619</v>
      </c>
      <c r="Q324" s="39"/>
    </row>
    <row r="325" spans="1:17" x14ac:dyDescent="0.25">
      <c r="A325" s="43" t="s">
        <v>141</v>
      </c>
      <c r="B325" s="20" t="s">
        <v>2</v>
      </c>
      <c r="C325" s="21">
        <f>SUM('2015:2026'!C325)</f>
        <v>143</v>
      </c>
      <c r="D325" s="21">
        <f>SUM('2015:2026'!D325)</f>
        <v>152</v>
      </c>
      <c r="E325" s="21">
        <f>SUM('2015:2026'!E325)</f>
        <v>306</v>
      </c>
      <c r="F325" s="21">
        <f>SUM('2015:2026'!F325)</f>
        <v>194</v>
      </c>
      <c r="G325" s="21">
        <f>SUM('2015:2026'!G325)</f>
        <v>122</v>
      </c>
      <c r="H325" s="21">
        <f>SUM('2015:2026'!H325)</f>
        <v>113</v>
      </c>
      <c r="I325" s="21">
        <f>SUM('2015:2026'!I325)</f>
        <v>93</v>
      </c>
      <c r="J325" s="21">
        <f>SUM('2015:2026'!J325)</f>
        <v>131</v>
      </c>
      <c r="K325" s="21">
        <f>SUM('2015:2026'!K325)</f>
        <v>433</v>
      </c>
      <c r="L325" s="21">
        <f>SUM('2015:2026'!L325)</f>
        <v>518</v>
      </c>
      <c r="M325" s="21">
        <f>SUM('2015:2026'!M325)</f>
        <v>147</v>
      </c>
      <c r="N325" s="21">
        <f>SUM('2015:2026'!N325)</f>
        <v>93</v>
      </c>
      <c r="O325" s="22">
        <f>SUM(C325:N325)</f>
        <v>2445</v>
      </c>
      <c r="Q325" s="38">
        <f>SUM('2019'!Q325:Q327,'2020'!Q325:Q327,'2021'!Q325:Q327,'2022'!Q325:Q327,'2023'!Q325:Q327,'2024'!Q325:Q327,'2025'!Q325:Q327,'2026'!Q325:Q327)</f>
        <v>64</v>
      </c>
    </row>
    <row r="326" spans="1:17" x14ac:dyDescent="0.25">
      <c r="A326" s="44"/>
      <c r="B326" s="19" t="s">
        <v>1</v>
      </c>
      <c r="C326" s="17">
        <f>SUM('2015:2026'!C326)</f>
        <v>311</v>
      </c>
      <c r="D326" s="17">
        <f>SUM('2015:2026'!D326)</f>
        <v>247</v>
      </c>
      <c r="E326" s="17">
        <f>SUM('2015:2026'!E326)</f>
        <v>342</v>
      </c>
      <c r="F326" s="17">
        <f>SUM('2015:2026'!F326)</f>
        <v>360</v>
      </c>
      <c r="G326" s="17">
        <f>SUM('2015:2026'!G326)</f>
        <v>398</v>
      </c>
      <c r="H326" s="17">
        <f>SUM('2015:2026'!H326)</f>
        <v>229</v>
      </c>
      <c r="I326" s="17">
        <f>SUM('2015:2026'!I326)</f>
        <v>383</v>
      </c>
      <c r="J326" s="17">
        <f>SUM('2015:2026'!J326)</f>
        <v>75</v>
      </c>
      <c r="K326" s="17">
        <f>SUM('2015:2026'!K326)</f>
        <v>153</v>
      </c>
      <c r="L326" s="17">
        <f>SUM('2015:2026'!L326)</f>
        <v>326</v>
      </c>
      <c r="M326" s="17">
        <f>SUM('2015:2026'!M326)</f>
        <v>339</v>
      </c>
      <c r="N326" s="17">
        <f>SUM('2015:2026'!N326)</f>
        <v>592</v>
      </c>
      <c r="O326" s="3">
        <f t="shared" ref="O326:O327" si="58">SUM(C326:N326)</f>
        <v>3755</v>
      </c>
      <c r="Q326" s="39"/>
    </row>
    <row r="327" spans="1:17" x14ac:dyDescent="0.25">
      <c r="A327" s="45"/>
      <c r="B327" s="23" t="s">
        <v>3</v>
      </c>
      <c r="C327" s="24">
        <f>SUM('2015:2026'!C327)</f>
        <v>15</v>
      </c>
      <c r="D327" s="24">
        <f>SUM('2015:2026'!D327)</f>
        <v>7</v>
      </c>
      <c r="E327" s="24">
        <f>SUM('2015:2026'!E327)</f>
        <v>12</v>
      </c>
      <c r="F327" s="24">
        <f>SUM('2015:2026'!F327)</f>
        <v>6</v>
      </c>
      <c r="G327" s="24">
        <f>SUM('2015:2026'!G327)</f>
        <v>11</v>
      </c>
      <c r="H327" s="24">
        <f>SUM('2015:2026'!H327)</f>
        <v>15</v>
      </c>
      <c r="I327" s="24">
        <f>SUM('2015:2026'!I327)</f>
        <v>13</v>
      </c>
      <c r="J327" s="24">
        <f>SUM('2015:2026'!J327)</f>
        <v>0</v>
      </c>
      <c r="K327" s="24">
        <f>SUM('2015:2026'!K327)</f>
        <v>0</v>
      </c>
      <c r="L327" s="24">
        <f>SUM('2015:2026'!L327)</f>
        <v>0</v>
      </c>
      <c r="M327" s="24">
        <f>SUM('2015:2026'!M327)</f>
        <v>0</v>
      </c>
      <c r="N327" s="24">
        <f>SUM('2015:2026'!N327)</f>
        <v>122</v>
      </c>
      <c r="O327" s="25">
        <f t="shared" si="58"/>
        <v>201</v>
      </c>
      <c r="Q327" s="39"/>
    </row>
    <row r="328" spans="1:17" x14ac:dyDescent="0.25">
      <c r="A328" s="43" t="s">
        <v>142</v>
      </c>
      <c r="B328" s="20" t="s">
        <v>2</v>
      </c>
      <c r="C328" s="21">
        <f>SUM('2015:2026'!C328)</f>
        <v>113</v>
      </c>
      <c r="D328" s="21">
        <f>SUM('2015:2026'!D328)</f>
        <v>412</v>
      </c>
      <c r="E328" s="21">
        <f>SUM('2015:2026'!E328)</f>
        <v>381</v>
      </c>
      <c r="F328" s="21">
        <f>SUM('2015:2026'!F328)</f>
        <v>269</v>
      </c>
      <c r="G328" s="21">
        <f>SUM('2015:2026'!G328)</f>
        <v>155</v>
      </c>
      <c r="H328" s="21">
        <f>SUM('2015:2026'!H328)</f>
        <v>137</v>
      </c>
      <c r="I328" s="21">
        <f>SUM('2015:2026'!I328)</f>
        <v>93</v>
      </c>
      <c r="J328" s="21">
        <f>SUM('2015:2026'!J328)</f>
        <v>96</v>
      </c>
      <c r="K328" s="21">
        <f>SUM('2015:2026'!K328)</f>
        <v>145</v>
      </c>
      <c r="L328" s="21">
        <f>SUM('2015:2026'!L328)</f>
        <v>1496</v>
      </c>
      <c r="M328" s="21">
        <f>SUM('2015:2026'!M328)</f>
        <v>380</v>
      </c>
      <c r="N328" s="21">
        <f>SUM('2015:2026'!N328)</f>
        <v>193</v>
      </c>
      <c r="O328" s="22">
        <f>SUM(C328:N328)</f>
        <v>3870</v>
      </c>
      <c r="Q328" s="38">
        <f>SUM('2019'!Q328:Q330,'2020'!Q328:Q330,'2021'!Q328:Q330,'2022'!Q328:Q330,'2023'!Q328:Q330,'2024'!Q328:Q330,'2025'!Q328:Q330,'2026'!Q328:Q330)</f>
        <v>72</v>
      </c>
    </row>
    <row r="329" spans="1:17" x14ac:dyDescent="0.25">
      <c r="A329" s="44"/>
      <c r="B329" s="19" t="s">
        <v>1</v>
      </c>
      <c r="C329" s="17">
        <f>SUM('2015:2026'!C329)</f>
        <v>560</v>
      </c>
      <c r="D329" s="17">
        <f>SUM('2015:2026'!D329)</f>
        <v>369</v>
      </c>
      <c r="E329" s="17">
        <f>SUM('2015:2026'!E329)</f>
        <v>428</v>
      </c>
      <c r="F329" s="17">
        <f>SUM('2015:2026'!F329)</f>
        <v>508</v>
      </c>
      <c r="G329" s="17">
        <f>SUM('2015:2026'!G329)</f>
        <v>388</v>
      </c>
      <c r="H329" s="17">
        <f>SUM('2015:2026'!H329)</f>
        <v>356</v>
      </c>
      <c r="I329" s="17">
        <f>SUM('2015:2026'!I329)</f>
        <v>310</v>
      </c>
      <c r="J329" s="17">
        <f>SUM('2015:2026'!J329)</f>
        <v>52</v>
      </c>
      <c r="K329" s="17">
        <f>SUM('2015:2026'!K329)</f>
        <v>122</v>
      </c>
      <c r="L329" s="17">
        <f>SUM('2015:2026'!L329)</f>
        <v>739</v>
      </c>
      <c r="M329" s="17">
        <f>SUM('2015:2026'!M329)</f>
        <v>340</v>
      </c>
      <c r="N329" s="17">
        <f>SUM('2015:2026'!N329)</f>
        <v>264</v>
      </c>
      <c r="O329" s="3">
        <f t="shared" ref="O329:O330" si="59">SUM(C329:N329)</f>
        <v>4436</v>
      </c>
      <c r="Q329" s="39"/>
    </row>
    <row r="330" spans="1:17" x14ac:dyDescent="0.25">
      <c r="A330" s="45"/>
      <c r="B330" s="23" t="s">
        <v>3</v>
      </c>
      <c r="C330" s="24">
        <f>SUM('2015:2026'!C330)</f>
        <v>27</v>
      </c>
      <c r="D330" s="24">
        <f>SUM('2015:2026'!D330)</f>
        <v>93</v>
      </c>
      <c r="E330" s="24">
        <f>SUM('2015:2026'!E330)</f>
        <v>46</v>
      </c>
      <c r="F330" s="24">
        <f>SUM('2015:2026'!F330)</f>
        <v>73</v>
      </c>
      <c r="G330" s="24">
        <f>SUM('2015:2026'!G330)</f>
        <v>45</v>
      </c>
      <c r="H330" s="24">
        <f>SUM('2015:2026'!H330)</f>
        <v>1424</v>
      </c>
      <c r="I330" s="24">
        <f>SUM('2015:2026'!I330)</f>
        <v>278</v>
      </c>
      <c r="J330" s="24">
        <f>SUM('2015:2026'!J330)</f>
        <v>248</v>
      </c>
      <c r="K330" s="24">
        <f>SUM('2015:2026'!K330)</f>
        <v>277</v>
      </c>
      <c r="L330" s="24">
        <f>SUM('2015:2026'!L330)</f>
        <v>315</v>
      </c>
      <c r="M330" s="24">
        <f>SUM('2015:2026'!M330)</f>
        <v>156</v>
      </c>
      <c r="N330" s="24">
        <f>SUM('2015:2026'!N330)</f>
        <v>59</v>
      </c>
      <c r="O330" s="25">
        <f t="shared" si="59"/>
        <v>3041</v>
      </c>
      <c r="Q330" s="39"/>
    </row>
    <row r="331" spans="1:17" x14ac:dyDescent="0.25">
      <c r="A331" s="43" t="s">
        <v>143</v>
      </c>
      <c r="B331" s="20" t="s">
        <v>2</v>
      </c>
      <c r="C331" s="21">
        <f>SUM('2015:2026'!C331)</f>
        <v>132</v>
      </c>
      <c r="D331" s="21">
        <f>SUM('2015:2026'!D331)</f>
        <v>158</v>
      </c>
      <c r="E331" s="21">
        <f>SUM('2015:2026'!E331)</f>
        <v>271</v>
      </c>
      <c r="F331" s="21">
        <f>SUM('2015:2026'!F331)</f>
        <v>174</v>
      </c>
      <c r="G331" s="21">
        <f>SUM('2015:2026'!G331)</f>
        <v>48</v>
      </c>
      <c r="H331" s="21">
        <f>SUM('2015:2026'!H331)</f>
        <v>53</v>
      </c>
      <c r="I331" s="21">
        <f>SUM('2015:2026'!I331)</f>
        <v>58</v>
      </c>
      <c r="J331" s="21">
        <f>SUM('2015:2026'!J331)</f>
        <v>49</v>
      </c>
      <c r="K331" s="21">
        <f>SUM('2015:2026'!K331)</f>
        <v>28</v>
      </c>
      <c r="L331" s="21">
        <f>SUM('2015:2026'!L331)</f>
        <v>857</v>
      </c>
      <c r="M331" s="21">
        <f>SUM('2015:2026'!M331)</f>
        <v>119</v>
      </c>
      <c r="N331" s="21">
        <f>SUM('2015:2026'!N331)</f>
        <v>101</v>
      </c>
      <c r="O331" s="22">
        <f>SUM(C331:N331)</f>
        <v>2048</v>
      </c>
      <c r="Q331" s="38">
        <f>SUM('2019'!Q331:Q333,'2020'!Q331:Q333,'2021'!Q331:Q333,'2022'!Q331:Q333,'2023'!Q331:Q333,'2024'!Q331:Q333,'2025'!Q331:Q333,'2026'!Q331:Q333)</f>
        <v>18</v>
      </c>
    </row>
    <row r="332" spans="1:17" x14ac:dyDescent="0.25">
      <c r="A332" s="44"/>
      <c r="B332" s="19" t="s">
        <v>1</v>
      </c>
      <c r="C332" s="17">
        <f>SUM('2015:2026'!C332)</f>
        <v>199</v>
      </c>
      <c r="D332" s="17">
        <f>SUM('2015:2026'!D332)</f>
        <v>112</v>
      </c>
      <c r="E332" s="17">
        <f>SUM('2015:2026'!E332)</f>
        <v>155</v>
      </c>
      <c r="F332" s="17">
        <f>SUM('2015:2026'!F332)</f>
        <v>205</v>
      </c>
      <c r="G332" s="17">
        <f>SUM('2015:2026'!G332)</f>
        <v>352</v>
      </c>
      <c r="H332" s="17">
        <f>SUM('2015:2026'!H332)</f>
        <v>134</v>
      </c>
      <c r="I332" s="17">
        <f>SUM('2015:2026'!I332)</f>
        <v>164</v>
      </c>
      <c r="J332" s="17">
        <f>SUM('2015:2026'!J332)</f>
        <v>28</v>
      </c>
      <c r="K332" s="17">
        <f>SUM('2015:2026'!K332)</f>
        <v>39</v>
      </c>
      <c r="L332" s="17">
        <f>SUM('2015:2026'!L332)</f>
        <v>373</v>
      </c>
      <c r="M332" s="17">
        <f>SUM('2015:2026'!M332)</f>
        <v>145</v>
      </c>
      <c r="N332" s="17">
        <f>SUM('2015:2026'!N332)</f>
        <v>162</v>
      </c>
      <c r="O332" s="3">
        <f t="shared" ref="O332:O333" si="60">SUM(C332:N332)</f>
        <v>2068</v>
      </c>
      <c r="Q332" s="39"/>
    </row>
    <row r="333" spans="1:17" x14ac:dyDescent="0.25">
      <c r="A333" s="45"/>
      <c r="B333" s="23" t="s">
        <v>3</v>
      </c>
      <c r="C333" s="24">
        <f>SUM('2015:2026'!C333)</f>
        <v>10</v>
      </c>
      <c r="D333" s="24">
        <f>SUM('2015:2026'!D333)</f>
        <v>11</v>
      </c>
      <c r="E333" s="24">
        <f>SUM('2015:2026'!E333)</f>
        <v>20</v>
      </c>
      <c r="F333" s="24">
        <f>SUM('2015:2026'!F333)</f>
        <v>520</v>
      </c>
      <c r="G333" s="24">
        <f>SUM('2015:2026'!G333)</f>
        <v>432</v>
      </c>
      <c r="H333" s="24">
        <f>SUM('2015:2026'!H333)</f>
        <v>336</v>
      </c>
      <c r="I333" s="24">
        <f>SUM('2015:2026'!I333)</f>
        <v>95</v>
      </c>
      <c r="J333" s="24">
        <f>SUM('2015:2026'!J333)</f>
        <v>367</v>
      </c>
      <c r="K333" s="24">
        <f>SUM('2015:2026'!K333)</f>
        <v>226</v>
      </c>
      <c r="L333" s="24">
        <f>SUM('2015:2026'!L333)</f>
        <v>153</v>
      </c>
      <c r="M333" s="24">
        <f>SUM('2015:2026'!M333)</f>
        <v>58</v>
      </c>
      <c r="N333" s="24">
        <f>SUM('2015:2026'!N333)</f>
        <v>126</v>
      </c>
      <c r="O333" s="25">
        <f t="shared" si="60"/>
        <v>2354</v>
      </c>
      <c r="Q333" s="39"/>
    </row>
    <row r="334" spans="1:17" x14ac:dyDescent="0.25">
      <c r="A334" s="43" t="s">
        <v>144</v>
      </c>
      <c r="B334" s="20" t="s">
        <v>2</v>
      </c>
      <c r="C334" s="21">
        <f>SUM('2015:2026'!C334)</f>
        <v>185</v>
      </c>
      <c r="D334" s="21">
        <f>SUM('2015:2026'!D334)</f>
        <v>242</v>
      </c>
      <c r="E334" s="21">
        <f>SUM('2015:2026'!E334)</f>
        <v>340</v>
      </c>
      <c r="F334" s="21">
        <f>SUM('2015:2026'!F334)</f>
        <v>207</v>
      </c>
      <c r="G334" s="21">
        <f>SUM('2015:2026'!G334)</f>
        <v>137</v>
      </c>
      <c r="H334" s="21">
        <f>SUM('2015:2026'!H334)</f>
        <v>103</v>
      </c>
      <c r="I334" s="21">
        <f>SUM('2015:2026'!I334)</f>
        <v>108</v>
      </c>
      <c r="J334" s="21">
        <f>SUM('2015:2026'!J334)</f>
        <v>127</v>
      </c>
      <c r="K334" s="21">
        <f>SUM('2015:2026'!K334)</f>
        <v>123</v>
      </c>
      <c r="L334" s="21">
        <f>SUM('2015:2026'!L334)</f>
        <v>151</v>
      </c>
      <c r="M334" s="21">
        <f>SUM('2015:2026'!M334)</f>
        <v>276</v>
      </c>
      <c r="N334" s="21">
        <f>SUM('2015:2026'!N334)</f>
        <v>243</v>
      </c>
      <c r="O334" s="22">
        <f>SUM(C334:N334)</f>
        <v>2242</v>
      </c>
      <c r="Q334" s="38">
        <f>SUM('2019'!Q334:Q336,'2020'!Q334:Q336,'2021'!Q334:Q336,'2022'!Q334:Q336,'2023'!Q334:Q336,'2024'!Q334:Q336,'2025'!Q334:Q336,'2026'!Q334:Q336)</f>
        <v>66</v>
      </c>
    </row>
    <row r="335" spans="1:17" x14ac:dyDescent="0.25">
      <c r="A335" s="44"/>
      <c r="B335" s="19" t="s">
        <v>1</v>
      </c>
      <c r="C335" s="17">
        <f>SUM('2015:2026'!C335)</f>
        <v>461</v>
      </c>
      <c r="D335" s="17">
        <f>SUM('2015:2026'!D335)</f>
        <v>256</v>
      </c>
      <c r="E335" s="17">
        <f>SUM('2015:2026'!E335)</f>
        <v>344</v>
      </c>
      <c r="F335" s="17">
        <f>SUM('2015:2026'!F335)</f>
        <v>413</v>
      </c>
      <c r="G335" s="17">
        <f>SUM('2015:2026'!G335)</f>
        <v>359</v>
      </c>
      <c r="H335" s="17">
        <f>SUM('2015:2026'!H335)</f>
        <v>200</v>
      </c>
      <c r="I335" s="17">
        <f>SUM('2015:2026'!I335)</f>
        <v>270</v>
      </c>
      <c r="J335" s="17">
        <f>SUM('2015:2026'!J335)</f>
        <v>106</v>
      </c>
      <c r="K335" s="17">
        <f>SUM('2015:2026'!K335)</f>
        <v>65</v>
      </c>
      <c r="L335" s="17">
        <f>SUM('2015:2026'!L335)</f>
        <v>206</v>
      </c>
      <c r="M335" s="17">
        <f>SUM('2015:2026'!M335)</f>
        <v>395</v>
      </c>
      <c r="N335" s="17">
        <f>SUM('2015:2026'!N335)</f>
        <v>229</v>
      </c>
      <c r="O335" s="3">
        <f t="shared" ref="O335:O336" si="61">SUM(C335:N335)</f>
        <v>3304</v>
      </c>
      <c r="Q335" s="39"/>
    </row>
    <row r="336" spans="1:17" x14ac:dyDescent="0.25">
      <c r="A336" s="45"/>
      <c r="B336" s="23" t="s">
        <v>3</v>
      </c>
      <c r="C336" s="24">
        <f>SUM('2015:2026'!C336)</f>
        <v>8</v>
      </c>
      <c r="D336" s="24">
        <f>SUM('2015:2026'!D336)</f>
        <v>12</v>
      </c>
      <c r="E336" s="24">
        <f>SUM('2015:2026'!E336)</f>
        <v>10</v>
      </c>
      <c r="F336" s="24">
        <f>SUM('2015:2026'!F336)</f>
        <v>11</v>
      </c>
      <c r="G336" s="24">
        <f>SUM('2015:2026'!G336)</f>
        <v>6</v>
      </c>
      <c r="H336" s="24">
        <f>SUM('2015:2026'!H336)</f>
        <v>4</v>
      </c>
      <c r="I336" s="24">
        <f>SUM('2015:2026'!I336)</f>
        <v>4</v>
      </c>
      <c r="J336" s="24">
        <f>SUM('2015:2026'!J336)</f>
        <v>0</v>
      </c>
      <c r="K336" s="24">
        <f>SUM('2015:2026'!K336)</f>
        <v>0</v>
      </c>
      <c r="L336" s="24">
        <f>SUM('2015:2026'!L336)</f>
        <v>23</v>
      </c>
      <c r="M336" s="24">
        <f>SUM('2015:2026'!M336)</f>
        <v>102</v>
      </c>
      <c r="N336" s="24">
        <f>SUM('2015:2026'!N336)</f>
        <v>7</v>
      </c>
      <c r="O336" s="25">
        <f t="shared" si="61"/>
        <v>187</v>
      </c>
      <c r="Q336" s="39"/>
    </row>
    <row r="337" spans="1:17" x14ac:dyDescent="0.25">
      <c r="A337" s="43" t="s">
        <v>145</v>
      </c>
      <c r="B337" s="20" t="s">
        <v>2</v>
      </c>
      <c r="C337" s="21">
        <f>SUM('2015:2026'!C337)</f>
        <v>63</v>
      </c>
      <c r="D337" s="21">
        <f>SUM('2015:2026'!D337)</f>
        <v>99</v>
      </c>
      <c r="E337" s="21">
        <f>SUM('2015:2026'!E337)</f>
        <v>193</v>
      </c>
      <c r="F337" s="21">
        <f>SUM('2015:2026'!F337)</f>
        <v>141</v>
      </c>
      <c r="G337" s="21">
        <f>SUM('2015:2026'!G337)</f>
        <v>88</v>
      </c>
      <c r="H337" s="21">
        <f>SUM('2015:2026'!H337)</f>
        <v>35</v>
      </c>
      <c r="I337" s="21">
        <f>SUM('2015:2026'!I337)</f>
        <v>277</v>
      </c>
      <c r="J337" s="21">
        <f>SUM('2015:2026'!J337)</f>
        <v>59</v>
      </c>
      <c r="K337" s="21">
        <f>SUM('2015:2026'!K337)</f>
        <v>95</v>
      </c>
      <c r="L337" s="21">
        <f>SUM('2015:2026'!L337)</f>
        <v>158</v>
      </c>
      <c r="M337" s="21">
        <f>SUM('2015:2026'!M337)</f>
        <v>271</v>
      </c>
      <c r="N337" s="21">
        <f>SUM('2015:2026'!N337)</f>
        <v>81</v>
      </c>
      <c r="O337" s="22">
        <f>SUM(C337:N337)</f>
        <v>1560</v>
      </c>
      <c r="Q337" s="38">
        <f>SUM('2019'!Q337:Q339,'2020'!Q337:Q339,'2021'!Q337:Q339,'2022'!Q337:Q339,'2023'!Q337:Q339,'2024'!Q337:Q339,'2025'!Q337:Q339,'2026'!Q337:Q339)</f>
        <v>18</v>
      </c>
    </row>
    <row r="338" spans="1:17" x14ac:dyDescent="0.25">
      <c r="A338" s="44"/>
      <c r="B338" s="19" t="s">
        <v>1</v>
      </c>
      <c r="C338" s="17">
        <f>SUM('2015:2026'!C338)</f>
        <v>143</v>
      </c>
      <c r="D338" s="17">
        <f>SUM('2015:2026'!D338)</f>
        <v>152</v>
      </c>
      <c r="E338" s="17">
        <f>SUM('2015:2026'!E338)</f>
        <v>141</v>
      </c>
      <c r="F338" s="17">
        <f>SUM('2015:2026'!F338)</f>
        <v>204</v>
      </c>
      <c r="G338" s="17">
        <f>SUM('2015:2026'!G338)</f>
        <v>166</v>
      </c>
      <c r="H338" s="17">
        <f>SUM('2015:2026'!H338)</f>
        <v>123</v>
      </c>
      <c r="I338" s="17">
        <f>SUM('2015:2026'!I338)</f>
        <v>188</v>
      </c>
      <c r="J338" s="17">
        <f>SUM('2015:2026'!J338)</f>
        <v>22</v>
      </c>
      <c r="K338" s="17">
        <f>SUM('2015:2026'!K338)</f>
        <v>20</v>
      </c>
      <c r="L338" s="17">
        <f>SUM('2015:2026'!L338)</f>
        <v>71</v>
      </c>
      <c r="M338" s="17">
        <f>SUM('2015:2026'!M338)</f>
        <v>142</v>
      </c>
      <c r="N338" s="17">
        <f>SUM('2015:2026'!N338)</f>
        <v>143</v>
      </c>
      <c r="O338" s="3">
        <f t="shared" ref="O338:O339" si="62">SUM(C338:N338)</f>
        <v>1515</v>
      </c>
      <c r="Q338" s="39"/>
    </row>
    <row r="339" spans="1:17" x14ac:dyDescent="0.25">
      <c r="A339" s="45"/>
      <c r="B339" s="23" t="s">
        <v>3</v>
      </c>
      <c r="C339" s="24">
        <f>SUM('2015:2026'!C339)</f>
        <v>23</v>
      </c>
      <c r="D339" s="24">
        <f>SUM('2015:2026'!D339)</f>
        <v>30</v>
      </c>
      <c r="E339" s="24">
        <f>SUM('2015:2026'!E339)</f>
        <v>446</v>
      </c>
      <c r="F339" s="24">
        <f>SUM('2015:2026'!F339)</f>
        <v>142</v>
      </c>
      <c r="G339" s="24">
        <f>SUM('2015:2026'!G339)</f>
        <v>396</v>
      </c>
      <c r="H339" s="24">
        <f>SUM('2015:2026'!H339)</f>
        <v>386</v>
      </c>
      <c r="I339" s="24">
        <f>SUM('2015:2026'!I339)</f>
        <v>248</v>
      </c>
      <c r="J339" s="24">
        <f>SUM('2015:2026'!J339)</f>
        <v>196</v>
      </c>
      <c r="K339" s="24">
        <f>SUM('2015:2026'!K339)</f>
        <v>230</v>
      </c>
      <c r="L339" s="24">
        <f>SUM('2015:2026'!L339)</f>
        <v>109</v>
      </c>
      <c r="M339" s="24">
        <f>SUM('2015:2026'!M339)</f>
        <v>142</v>
      </c>
      <c r="N339" s="24">
        <f>SUM('2015:2026'!N339)</f>
        <v>91</v>
      </c>
      <c r="O339" s="25">
        <f t="shared" si="62"/>
        <v>2439</v>
      </c>
      <c r="Q339" s="39"/>
    </row>
    <row r="340" spans="1:17" x14ac:dyDescent="0.25">
      <c r="A340" s="43" t="s">
        <v>146</v>
      </c>
      <c r="B340" s="20" t="s">
        <v>2</v>
      </c>
      <c r="C340" s="21">
        <f>SUM('2015:2026'!C340)</f>
        <v>15</v>
      </c>
      <c r="D340" s="21">
        <f>SUM('2015:2026'!D340)</f>
        <v>120</v>
      </c>
      <c r="E340" s="21">
        <f>SUM('2015:2026'!E340)</f>
        <v>118</v>
      </c>
      <c r="F340" s="21">
        <f>SUM('2015:2026'!F340)</f>
        <v>76</v>
      </c>
      <c r="G340" s="21">
        <f>SUM('2015:2026'!G340)</f>
        <v>27</v>
      </c>
      <c r="H340" s="21">
        <f>SUM('2015:2026'!H340)</f>
        <v>10</v>
      </c>
      <c r="I340" s="21">
        <f>SUM('2015:2026'!I340)</f>
        <v>17</v>
      </c>
      <c r="J340" s="21">
        <f>SUM('2015:2026'!J340)</f>
        <v>76</v>
      </c>
      <c r="K340" s="21">
        <f>SUM('2015:2026'!K340)</f>
        <v>438</v>
      </c>
      <c r="L340" s="21">
        <f>SUM('2015:2026'!L340)</f>
        <v>146</v>
      </c>
      <c r="M340" s="21">
        <f>SUM('2015:2026'!M340)</f>
        <v>39</v>
      </c>
      <c r="N340" s="21">
        <f>SUM('2015:2026'!N340)</f>
        <v>20</v>
      </c>
      <c r="O340" s="22">
        <f>SUM(C340:N340)</f>
        <v>1102</v>
      </c>
      <c r="Q340" s="38">
        <f>SUM('2019'!Q340:Q342,'2020'!Q340:Q342,'2021'!Q340:Q342,'2022'!Q340:Q342,'2023'!Q340:Q342,'2024'!Q340:Q342,'2025'!Q340:Q342,'2026'!Q340:Q342)</f>
        <v>23</v>
      </c>
    </row>
    <row r="341" spans="1:17" x14ac:dyDescent="0.25">
      <c r="A341" s="44"/>
      <c r="B341" s="19" t="s">
        <v>1</v>
      </c>
      <c r="C341" s="17">
        <f>SUM('2015:2026'!C341)</f>
        <v>64</v>
      </c>
      <c r="D341" s="17">
        <f>SUM('2015:2026'!D341)</f>
        <v>79</v>
      </c>
      <c r="E341" s="17">
        <f>SUM('2015:2026'!E341)</f>
        <v>157</v>
      </c>
      <c r="F341" s="17">
        <f>SUM('2015:2026'!F341)</f>
        <v>155</v>
      </c>
      <c r="G341" s="17">
        <f>SUM('2015:2026'!G341)</f>
        <v>112</v>
      </c>
      <c r="H341" s="17">
        <f>SUM('2015:2026'!H341)</f>
        <v>155</v>
      </c>
      <c r="I341" s="17">
        <f>SUM('2015:2026'!I341)</f>
        <v>128</v>
      </c>
      <c r="J341" s="17">
        <f>SUM('2015:2026'!J341)</f>
        <v>30</v>
      </c>
      <c r="K341" s="17">
        <f>SUM('2015:2026'!K341)</f>
        <v>75</v>
      </c>
      <c r="L341" s="17">
        <f>SUM('2015:2026'!L341)</f>
        <v>89</v>
      </c>
      <c r="M341" s="17">
        <f>SUM('2015:2026'!M341)</f>
        <v>133</v>
      </c>
      <c r="N341" s="17">
        <f>SUM('2015:2026'!N341)</f>
        <v>115</v>
      </c>
      <c r="O341" s="3">
        <f t="shared" ref="O341:O342" si="63">SUM(C341:N341)</f>
        <v>1292</v>
      </c>
      <c r="Q341" s="39"/>
    </row>
    <row r="342" spans="1:17" x14ac:dyDescent="0.25">
      <c r="A342" s="45"/>
      <c r="B342" s="23" t="s">
        <v>3</v>
      </c>
      <c r="C342" s="24">
        <f>SUM('2015:2026'!C342)</f>
        <v>14</v>
      </c>
      <c r="D342" s="24">
        <f>SUM('2015:2026'!D342)</f>
        <v>23</v>
      </c>
      <c r="E342" s="24">
        <f>SUM('2015:2026'!E342)</f>
        <v>10</v>
      </c>
      <c r="F342" s="24">
        <f>SUM('2015:2026'!F342)</f>
        <v>13</v>
      </c>
      <c r="G342" s="24">
        <f>SUM('2015:2026'!G342)</f>
        <v>11</v>
      </c>
      <c r="H342" s="24">
        <f>SUM('2015:2026'!H342)</f>
        <v>9</v>
      </c>
      <c r="I342" s="24">
        <f>SUM('2015:2026'!I342)</f>
        <v>18</v>
      </c>
      <c r="J342" s="24">
        <f>SUM('2015:2026'!J342)</f>
        <v>208</v>
      </c>
      <c r="K342" s="24">
        <f>SUM('2015:2026'!K342)</f>
        <v>289</v>
      </c>
      <c r="L342" s="24">
        <f>SUM('2015:2026'!L342)</f>
        <v>83</v>
      </c>
      <c r="M342" s="24">
        <f>SUM('2015:2026'!M342)</f>
        <v>92</v>
      </c>
      <c r="N342" s="24">
        <f>SUM('2015:2026'!N342)</f>
        <v>86</v>
      </c>
      <c r="O342" s="25">
        <f t="shared" si="63"/>
        <v>856</v>
      </c>
      <c r="Q342" s="39"/>
    </row>
    <row r="343" spans="1:17" x14ac:dyDescent="0.25">
      <c r="A343" s="43" t="s">
        <v>147</v>
      </c>
      <c r="B343" s="20" t="s">
        <v>2</v>
      </c>
      <c r="C343" s="21">
        <f>SUM('2015:2026'!C343)</f>
        <v>86</v>
      </c>
      <c r="D343" s="21">
        <f>SUM('2015:2026'!D343)</f>
        <v>187</v>
      </c>
      <c r="E343" s="21">
        <f>SUM('2015:2026'!E343)</f>
        <v>201</v>
      </c>
      <c r="F343" s="21">
        <f>SUM('2015:2026'!F343)</f>
        <v>98</v>
      </c>
      <c r="G343" s="21">
        <f>SUM('2015:2026'!G343)</f>
        <v>62</v>
      </c>
      <c r="H343" s="21">
        <f>SUM('2015:2026'!H343)</f>
        <v>81</v>
      </c>
      <c r="I343" s="21">
        <f>SUM('2015:2026'!I343)</f>
        <v>74</v>
      </c>
      <c r="J343" s="21">
        <f>SUM('2015:2026'!J343)</f>
        <v>92</v>
      </c>
      <c r="K343" s="21">
        <f>SUM('2015:2026'!K343)</f>
        <v>94</v>
      </c>
      <c r="L343" s="21">
        <f>SUM('2015:2026'!L343)</f>
        <v>125</v>
      </c>
      <c r="M343" s="21">
        <f>SUM('2015:2026'!M343)</f>
        <v>400</v>
      </c>
      <c r="N343" s="21">
        <f>SUM('2015:2026'!N343)</f>
        <v>129</v>
      </c>
      <c r="O343" s="22">
        <f>SUM(C343:N343)</f>
        <v>1629</v>
      </c>
      <c r="Q343" s="38">
        <f>SUM('2019'!Q343:Q345,'2020'!Q343:Q345,'2021'!Q343:Q345,'2022'!Q343:Q345,'2023'!Q343:Q345,'2024'!Q343:Q345,'2025'!Q343:Q345,'2026'!Q343:Q345)</f>
        <v>50</v>
      </c>
    </row>
    <row r="344" spans="1:17" x14ac:dyDescent="0.25">
      <c r="A344" s="44"/>
      <c r="B344" s="19" t="s">
        <v>1</v>
      </c>
      <c r="C344" s="17">
        <f>SUM('2015:2026'!C344)</f>
        <v>117</v>
      </c>
      <c r="D344" s="17">
        <f>SUM('2015:2026'!D344)</f>
        <v>119</v>
      </c>
      <c r="E344" s="17">
        <f>SUM('2015:2026'!E344)</f>
        <v>155</v>
      </c>
      <c r="F344" s="17">
        <f>SUM('2015:2026'!F344)</f>
        <v>252</v>
      </c>
      <c r="G344" s="17">
        <f>SUM('2015:2026'!G344)</f>
        <v>164</v>
      </c>
      <c r="H344" s="17">
        <f>SUM('2015:2026'!H344)</f>
        <v>197</v>
      </c>
      <c r="I344" s="17">
        <f>SUM('2015:2026'!I344)</f>
        <v>216</v>
      </c>
      <c r="J344" s="17">
        <f>SUM('2015:2026'!J344)</f>
        <v>45</v>
      </c>
      <c r="K344" s="17">
        <f>SUM('2015:2026'!K344)</f>
        <v>30</v>
      </c>
      <c r="L344" s="17">
        <f>SUM('2015:2026'!L344)</f>
        <v>61</v>
      </c>
      <c r="M344" s="17">
        <f>SUM('2015:2026'!M344)</f>
        <v>128</v>
      </c>
      <c r="N344" s="17">
        <f>SUM('2015:2026'!N344)</f>
        <v>132</v>
      </c>
      <c r="O344" s="3">
        <f t="shared" ref="O344:O345" si="64">SUM(C344:N344)</f>
        <v>1616</v>
      </c>
      <c r="Q344" s="39"/>
    </row>
    <row r="345" spans="1:17" x14ac:dyDescent="0.25">
      <c r="A345" s="45"/>
      <c r="B345" s="23" t="s">
        <v>3</v>
      </c>
      <c r="C345" s="24">
        <f>SUM('2015:2026'!C345)</f>
        <v>15</v>
      </c>
      <c r="D345" s="24">
        <f>SUM('2015:2026'!D345)</f>
        <v>12</v>
      </c>
      <c r="E345" s="24">
        <f>SUM('2015:2026'!E345)</f>
        <v>10</v>
      </c>
      <c r="F345" s="24">
        <f>SUM('2015:2026'!F345)</f>
        <v>12</v>
      </c>
      <c r="G345" s="24">
        <f>SUM('2015:2026'!G345)</f>
        <v>5</v>
      </c>
      <c r="H345" s="24">
        <f>SUM('2015:2026'!H345)</f>
        <v>7</v>
      </c>
      <c r="I345" s="24">
        <f>SUM('2015:2026'!I345)</f>
        <v>5</v>
      </c>
      <c r="J345" s="24">
        <f>SUM('2015:2026'!J345)</f>
        <v>0</v>
      </c>
      <c r="K345" s="24">
        <f>SUM('2015:2026'!K345)</f>
        <v>0</v>
      </c>
      <c r="L345" s="24">
        <f>SUM('2015:2026'!L345)</f>
        <v>115</v>
      </c>
      <c r="M345" s="24">
        <f>SUM('2015:2026'!M345)</f>
        <v>19</v>
      </c>
      <c r="N345" s="24">
        <f>SUM('2015:2026'!N345)</f>
        <v>5</v>
      </c>
      <c r="O345" s="25">
        <f t="shared" si="64"/>
        <v>205</v>
      </c>
      <c r="Q345" s="39"/>
    </row>
    <row r="346" spans="1:17" x14ac:dyDescent="0.25">
      <c r="A346" s="43" t="s">
        <v>148</v>
      </c>
      <c r="B346" s="20" t="s">
        <v>2</v>
      </c>
      <c r="C346" s="21">
        <v>166</v>
      </c>
      <c r="D346" s="21">
        <v>355</v>
      </c>
      <c r="E346" s="21">
        <v>203</v>
      </c>
      <c r="F346" s="21">
        <v>182</v>
      </c>
      <c r="G346" s="21">
        <v>152</v>
      </c>
      <c r="H346" s="21">
        <v>330</v>
      </c>
      <c r="I346" s="21">
        <v>107</v>
      </c>
      <c r="J346" s="21">
        <v>62</v>
      </c>
      <c r="K346" s="21">
        <v>66</v>
      </c>
      <c r="L346" s="21">
        <v>79</v>
      </c>
      <c r="M346" s="21">
        <v>64</v>
      </c>
      <c r="N346" s="21">
        <v>49</v>
      </c>
      <c r="O346" s="22">
        <v>1815</v>
      </c>
      <c r="Q346" s="38">
        <f>SUM('2019'!Q346:Q348,'2020'!Q346:Q348,'2021'!Q346:Q348,'2022'!Q346:Q348,'2023'!Q346:Q348,'2024'!Q346:Q348,'2025'!Q346:Q348,'2026'!Q346:Q348)</f>
        <v>46</v>
      </c>
    </row>
    <row r="347" spans="1:17" x14ac:dyDescent="0.25">
      <c r="A347" s="44"/>
      <c r="B347" s="19" t="s">
        <v>1</v>
      </c>
      <c r="C347" s="17">
        <v>233</v>
      </c>
      <c r="D347" s="17">
        <v>219</v>
      </c>
      <c r="E347" s="17">
        <v>244</v>
      </c>
      <c r="F347" s="17">
        <v>309</v>
      </c>
      <c r="G347" s="17">
        <v>205</v>
      </c>
      <c r="H347" s="17">
        <v>155</v>
      </c>
      <c r="I347" s="17">
        <v>239</v>
      </c>
      <c r="J347" s="17">
        <v>86</v>
      </c>
      <c r="K347" s="17">
        <v>148</v>
      </c>
      <c r="L347" s="17">
        <v>182</v>
      </c>
      <c r="M347" s="17">
        <v>245</v>
      </c>
      <c r="N347" s="17">
        <v>267</v>
      </c>
      <c r="O347" s="3">
        <v>2532</v>
      </c>
      <c r="Q347" s="39"/>
    </row>
    <row r="348" spans="1:17" x14ac:dyDescent="0.25">
      <c r="A348" s="45"/>
      <c r="B348" s="23" t="s">
        <v>3</v>
      </c>
      <c r="C348" s="24">
        <v>97</v>
      </c>
      <c r="D348" s="24">
        <v>118</v>
      </c>
      <c r="E348" s="24">
        <v>143</v>
      </c>
      <c r="F348" s="24">
        <v>149</v>
      </c>
      <c r="G348" s="24">
        <v>123</v>
      </c>
      <c r="H348" s="24">
        <v>88</v>
      </c>
      <c r="I348" s="24">
        <v>130</v>
      </c>
      <c r="J348" s="24">
        <v>173</v>
      </c>
      <c r="K348" s="24">
        <v>16</v>
      </c>
      <c r="L348" s="24">
        <v>66</v>
      </c>
      <c r="M348" s="24">
        <v>40</v>
      </c>
      <c r="N348" s="24">
        <v>67</v>
      </c>
      <c r="O348" s="25">
        <v>1210</v>
      </c>
      <c r="Q348" s="39"/>
    </row>
    <row r="349" spans="1:17" x14ac:dyDescent="0.25">
      <c r="A349" s="43" t="s">
        <v>149</v>
      </c>
      <c r="B349" s="20" t="s">
        <v>2</v>
      </c>
      <c r="C349" s="21">
        <f>SUM('2015:2026'!C349)</f>
        <v>183</v>
      </c>
      <c r="D349" s="21">
        <f>SUM('2015:2026'!D349)</f>
        <v>144</v>
      </c>
      <c r="E349" s="21">
        <f>SUM('2015:2026'!E349)</f>
        <v>214</v>
      </c>
      <c r="F349" s="21">
        <f>SUM('2015:2026'!F349)</f>
        <v>191</v>
      </c>
      <c r="G349" s="21">
        <f>SUM('2015:2026'!G349)</f>
        <v>82</v>
      </c>
      <c r="H349" s="21">
        <f>SUM('2015:2026'!H349)</f>
        <v>58</v>
      </c>
      <c r="I349" s="21">
        <f>SUM('2015:2026'!I349)</f>
        <v>57</v>
      </c>
      <c r="J349" s="21">
        <f>SUM('2015:2026'!J349)</f>
        <v>37</v>
      </c>
      <c r="K349" s="21">
        <f>SUM('2015:2026'!K349)</f>
        <v>64</v>
      </c>
      <c r="L349" s="21">
        <f>SUM('2015:2026'!L349)</f>
        <v>25</v>
      </c>
      <c r="M349" s="21">
        <f>SUM('2015:2026'!M349)</f>
        <v>0</v>
      </c>
      <c r="N349" s="21">
        <f>SUM('2015:2026'!N349)</f>
        <v>1043</v>
      </c>
      <c r="O349" s="22">
        <f>SUM(C349:N349)</f>
        <v>2098</v>
      </c>
      <c r="Q349" s="38">
        <f>SUM('2019'!Q349:Q351,'2020'!Q349:Q351,'2021'!Q349:Q351,'2022'!Q349:Q351,'2023'!Q349:Q351,'2024'!Q349:Q351,'2025'!Q349:Q351,'2026'!Q349:Q351)</f>
        <v>5</v>
      </c>
    </row>
    <row r="350" spans="1:17" x14ac:dyDescent="0.25">
      <c r="A350" s="44"/>
      <c r="B350" s="19" t="s">
        <v>1</v>
      </c>
      <c r="C350" s="17">
        <f>SUM('2015:2026'!C350)</f>
        <v>106</v>
      </c>
      <c r="D350" s="17">
        <f>SUM('2015:2026'!D350)</f>
        <v>106</v>
      </c>
      <c r="E350" s="17">
        <f>SUM('2015:2026'!E350)</f>
        <v>136</v>
      </c>
      <c r="F350" s="17">
        <f>SUM('2015:2026'!F350)</f>
        <v>169</v>
      </c>
      <c r="G350" s="17">
        <f>SUM('2015:2026'!G350)</f>
        <v>237</v>
      </c>
      <c r="H350" s="17">
        <f>SUM('2015:2026'!H350)</f>
        <v>278</v>
      </c>
      <c r="I350" s="17">
        <f>SUM('2015:2026'!I350)</f>
        <v>222</v>
      </c>
      <c r="J350" s="17">
        <f>SUM('2015:2026'!J350)</f>
        <v>28</v>
      </c>
      <c r="K350" s="17">
        <f>SUM('2015:2026'!K350)</f>
        <v>44</v>
      </c>
      <c r="L350" s="17">
        <f>SUM('2015:2026'!L350)</f>
        <v>41</v>
      </c>
      <c r="M350" s="17">
        <f>SUM('2015:2026'!M350)</f>
        <v>61</v>
      </c>
      <c r="N350" s="17">
        <f>SUM('2015:2026'!N350)</f>
        <v>203</v>
      </c>
      <c r="O350" s="3">
        <f t="shared" ref="O350:O351" si="65">SUM(C350:N350)</f>
        <v>1631</v>
      </c>
      <c r="Q350" s="39"/>
    </row>
    <row r="351" spans="1:17" x14ac:dyDescent="0.25">
      <c r="A351" s="45"/>
      <c r="B351" s="23" t="s">
        <v>3</v>
      </c>
      <c r="C351" s="24">
        <f>SUM('2015:2026'!C351)</f>
        <v>29</v>
      </c>
      <c r="D351" s="24">
        <f>SUM('2015:2026'!D351)</f>
        <v>116</v>
      </c>
      <c r="E351" s="24">
        <f>SUM('2015:2026'!E351)</f>
        <v>57</v>
      </c>
      <c r="F351" s="24">
        <f>SUM('2015:2026'!F351)</f>
        <v>62</v>
      </c>
      <c r="G351" s="24">
        <f>SUM('2015:2026'!G351)</f>
        <v>35</v>
      </c>
      <c r="H351" s="24">
        <f>SUM('2015:2026'!H351)</f>
        <v>623</v>
      </c>
      <c r="I351" s="24">
        <f>SUM('2015:2026'!I351)</f>
        <v>260</v>
      </c>
      <c r="J351" s="24">
        <f>SUM('2015:2026'!J351)</f>
        <v>369</v>
      </c>
      <c r="K351" s="24">
        <f>SUM('2015:2026'!K351)</f>
        <v>332</v>
      </c>
      <c r="L351" s="24">
        <f>SUM('2015:2026'!L351)</f>
        <v>218</v>
      </c>
      <c r="M351" s="24">
        <f>SUM('2015:2026'!M351)</f>
        <v>270</v>
      </c>
      <c r="N351" s="24">
        <f>SUM('2015:2026'!N351)</f>
        <v>172</v>
      </c>
      <c r="O351" s="25">
        <f t="shared" si="65"/>
        <v>2543</v>
      </c>
      <c r="Q351" s="39"/>
    </row>
    <row r="352" spans="1:17" x14ac:dyDescent="0.25">
      <c r="A352" s="43" t="s">
        <v>150</v>
      </c>
      <c r="B352" s="20" t="s">
        <v>2</v>
      </c>
      <c r="C352" s="21">
        <f>SUM('2015:2026'!C352)</f>
        <v>44</v>
      </c>
      <c r="D352" s="21">
        <f>SUM('2015:2026'!D352)</f>
        <v>147</v>
      </c>
      <c r="E352" s="21">
        <f>SUM('2015:2026'!E352)</f>
        <v>209</v>
      </c>
      <c r="F352" s="21">
        <f>SUM('2015:2026'!F352)</f>
        <v>159</v>
      </c>
      <c r="G352" s="21">
        <f>SUM('2015:2026'!G352)</f>
        <v>87</v>
      </c>
      <c r="H352" s="21">
        <f>SUM('2015:2026'!H352)</f>
        <v>100</v>
      </c>
      <c r="I352" s="21">
        <f>SUM('2015:2026'!I352)</f>
        <v>90</v>
      </c>
      <c r="J352" s="21">
        <f>SUM('2015:2026'!J352)</f>
        <v>59</v>
      </c>
      <c r="K352" s="21">
        <f>SUM('2015:2026'!K352)</f>
        <v>92</v>
      </c>
      <c r="L352" s="21">
        <f>SUM('2015:2026'!L352)</f>
        <v>52</v>
      </c>
      <c r="M352" s="21">
        <f>SUM('2015:2026'!M352)</f>
        <v>0</v>
      </c>
      <c r="N352" s="21">
        <f>SUM('2015:2026'!N352)</f>
        <v>0</v>
      </c>
      <c r="O352" s="22">
        <f>SUM(C352:N352)</f>
        <v>1039</v>
      </c>
      <c r="Q352" s="38">
        <f>SUM('2019'!Q352:Q354,'2020'!Q352:Q354,'2021'!Q352:Q354,'2022'!Q352:Q354,'2023'!Q352:Q354,'2024'!Q352:Q354,'2025'!Q352:Q354,'2026'!Q352:Q354)</f>
        <v>29</v>
      </c>
    </row>
    <row r="353" spans="1:17" x14ac:dyDescent="0.25">
      <c r="A353" s="44"/>
      <c r="B353" s="19" t="s">
        <v>1</v>
      </c>
      <c r="C353" s="17">
        <f>SUM('2015:2026'!C353)</f>
        <v>170</v>
      </c>
      <c r="D353" s="17">
        <f>SUM('2015:2026'!D353)</f>
        <v>112</v>
      </c>
      <c r="E353" s="17">
        <f>SUM('2015:2026'!E353)</f>
        <v>57</v>
      </c>
      <c r="F353" s="17">
        <f>SUM('2015:2026'!F353)</f>
        <v>156</v>
      </c>
      <c r="G353" s="17">
        <f>SUM('2015:2026'!G353)</f>
        <v>131</v>
      </c>
      <c r="H353" s="17">
        <f>SUM('2015:2026'!H353)</f>
        <v>135</v>
      </c>
      <c r="I353" s="17">
        <f>SUM('2015:2026'!I353)</f>
        <v>150</v>
      </c>
      <c r="J353" s="17">
        <f>SUM('2015:2026'!J353)</f>
        <v>15</v>
      </c>
      <c r="K353" s="17">
        <f>SUM('2015:2026'!K353)</f>
        <v>51</v>
      </c>
      <c r="L353" s="17">
        <f>SUM('2015:2026'!L353)</f>
        <v>41</v>
      </c>
      <c r="M353" s="17">
        <f>SUM('2015:2026'!M353)</f>
        <v>24</v>
      </c>
      <c r="N353" s="17">
        <f>SUM('2015:2026'!N353)</f>
        <v>964</v>
      </c>
      <c r="O353" s="3">
        <f t="shared" ref="O353:O354" si="66">SUM(C353:N353)</f>
        <v>2006</v>
      </c>
      <c r="Q353" s="39"/>
    </row>
    <row r="354" spans="1:17" x14ac:dyDescent="0.25">
      <c r="A354" s="45"/>
      <c r="B354" s="23" t="s">
        <v>3</v>
      </c>
      <c r="C354" s="24">
        <f>SUM('2015:2026'!C354)</f>
        <v>6</v>
      </c>
      <c r="D354" s="24">
        <f>SUM('2015:2026'!D354)</f>
        <v>18</v>
      </c>
      <c r="E354" s="24">
        <f>SUM('2015:2026'!E354)</f>
        <v>0</v>
      </c>
      <c r="F354" s="24">
        <f>SUM('2015:2026'!F354)</f>
        <v>5</v>
      </c>
      <c r="G354" s="24">
        <f>SUM('2015:2026'!G354)</f>
        <v>3</v>
      </c>
      <c r="H354" s="24">
        <f>SUM('2015:2026'!H354)</f>
        <v>146</v>
      </c>
      <c r="I354" s="24">
        <f>SUM('2015:2026'!I354)</f>
        <v>78</v>
      </c>
      <c r="J354" s="24">
        <f>SUM('2015:2026'!J354)</f>
        <v>96</v>
      </c>
      <c r="K354" s="24">
        <f>SUM('2015:2026'!K354)</f>
        <v>119</v>
      </c>
      <c r="L354" s="24">
        <f>SUM('2015:2026'!L354)</f>
        <v>13</v>
      </c>
      <c r="M354" s="24">
        <f>SUM('2015:2026'!M354)</f>
        <v>17</v>
      </c>
      <c r="N354" s="24">
        <f>SUM('2015:2026'!N354)</f>
        <v>8</v>
      </c>
      <c r="O354" s="25">
        <f t="shared" si="66"/>
        <v>509</v>
      </c>
      <c r="Q354" s="39"/>
    </row>
    <row r="355" spans="1:17" x14ac:dyDescent="0.25">
      <c r="A355" s="43" t="s">
        <v>151</v>
      </c>
      <c r="B355" s="20" t="s">
        <v>2</v>
      </c>
      <c r="C355" s="21">
        <f>SUM('2015:2026'!C355)</f>
        <v>90</v>
      </c>
      <c r="D355" s="21">
        <f>SUM('2015:2026'!D355)</f>
        <v>47</v>
      </c>
      <c r="E355" s="21">
        <f>SUM('2015:2026'!E355)</f>
        <v>135</v>
      </c>
      <c r="F355" s="21">
        <f>SUM('2015:2026'!F355)</f>
        <v>121</v>
      </c>
      <c r="G355" s="21">
        <f>SUM('2015:2026'!G355)</f>
        <v>38</v>
      </c>
      <c r="H355" s="21">
        <f>SUM('2015:2026'!H355)</f>
        <v>30</v>
      </c>
      <c r="I355" s="21">
        <f>SUM('2015:2026'!I355)</f>
        <v>34</v>
      </c>
      <c r="J355" s="21">
        <f>SUM('2015:2026'!J355)</f>
        <v>53</v>
      </c>
      <c r="K355" s="21">
        <f>SUM('2015:2026'!K355)</f>
        <v>56</v>
      </c>
      <c r="L355" s="21">
        <f>SUM('2015:2026'!L355)</f>
        <v>42</v>
      </c>
      <c r="M355" s="21">
        <f>SUM('2015:2026'!M355)</f>
        <v>0</v>
      </c>
      <c r="N355" s="21">
        <f>SUM('2015:2026'!N355)</f>
        <v>173</v>
      </c>
      <c r="O355" s="22">
        <f>SUM(C355:N355)</f>
        <v>819</v>
      </c>
      <c r="Q355" s="38">
        <f>SUM('2019'!Q355:Q357,'2020'!Q355:Q357,'2021'!Q355:Q357,'2022'!Q355:Q357,'2023'!Q355:Q357,'2024'!Q355:Q357,'2025'!Q355:Q357,'2026'!Q355:Q357)</f>
        <v>14</v>
      </c>
    </row>
    <row r="356" spans="1:17" x14ac:dyDescent="0.25">
      <c r="A356" s="44"/>
      <c r="B356" s="19" t="s">
        <v>1</v>
      </c>
      <c r="C356" s="17">
        <f>SUM('2015:2026'!C356)</f>
        <v>169</v>
      </c>
      <c r="D356" s="17">
        <f>SUM('2015:2026'!D356)</f>
        <v>205</v>
      </c>
      <c r="E356" s="17">
        <f>SUM('2015:2026'!E356)</f>
        <v>103</v>
      </c>
      <c r="F356" s="17">
        <f>SUM('2015:2026'!F356)</f>
        <v>119</v>
      </c>
      <c r="G356" s="17">
        <f>SUM('2015:2026'!G356)</f>
        <v>134</v>
      </c>
      <c r="H356" s="17">
        <f>SUM('2015:2026'!H356)</f>
        <v>220</v>
      </c>
      <c r="I356" s="17">
        <f>SUM('2015:2026'!I356)</f>
        <v>102</v>
      </c>
      <c r="J356" s="17">
        <f>SUM('2015:2026'!J356)</f>
        <v>20</v>
      </c>
      <c r="K356" s="17">
        <f>SUM('2015:2026'!K356)</f>
        <v>27</v>
      </c>
      <c r="L356" s="17">
        <f>SUM('2015:2026'!L356)</f>
        <v>35</v>
      </c>
      <c r="M356" s="17">
        <f>SUM('2015:2026'!M356)</f>
        <v>44</v>
      </c>
      <c r="N356" s="17">
        <f>SUM('2015:2026'!N356)</f>
        <v>158</v>
      </c>
      <c r="O356" s="3">
        <f t="shared" ref="O356:O357" si="67">SUM(C356:N356)</f>
        <v>1336</v>
      </c>
      <c r="Q356" s="39"/>
    </row>
    <row r="357" spans="1:17" x14ac:dyDescent="0.25">
      <c r="A357" s="45"/>
      <c r="B357" s="23" t="s">
        <v>3</v>
      </c>
      <c r="C357" s="24">
        <f>SUM('2015:2026'!C357)</f>
        <v>2</v>
      </c>
      <c r="D357" s="24">
        <f>SUM('2015:2026'!D357)</f>
        <v>3</v>
      </c>
      <c r="E357" s="24">
        <f>SUM('2015:2026'!E357)</f>
        <v>4</v>
      </c>
      <c r="F357" s="24">
        <f>SUM('2015:2026'!F357)</f>
        <v>7</v>
      </c>
      <c r="G357" s="24">
        <f>SUM('2015:2026'!G357)</f>
        <v>0</v>
      </c>
      <c r="H357" s="24">
        <f>SUM('2015:2026'!H357)</f>
        <v>386</v>
      </c>
      <c r="I357" s="24">
        <f>SUM('2015:2026'!I357)</f>
        <v>135</v>
      </c>
      <c r="J357" s="24">
        <f>SUM('2015:2026'!J357)</f>
        <v>151</v>
      </c>
      <c r="K357" s="24">
        <f>SUM('2015:2026'!K357)</f>
        <v>88</v>
      </c>
      <c r="L357" s="24">
        <f>SUM('2015:2026'!L357)</f>
        <v>5</v>
      </c>
      <c r="M357" s="24">
        <f>SUM('2015:2026'!M357)</f>
        <v>16</v>
      </c>
      <c r="N357" s="24">
        <f>SUM('2015:2026'!N357)</f>
        <v>14</v>
      </c>
      <c r="O357" s="25">
        <f t="shared" si="67"/>
        <v>811</v>
      </c>
      <c r="Q357" s="39"/>
    </row>
    <row r="358" spans="1:17" x14ac:dyDescent="0.25">
      <c r="A358" s="43" t="s">
        <v>153</v>
      </c>
      <c r="B358" s="20" t="s">
        <v>2</v>
      </c>
      <c r="C358" s="21">
        <f>SUM('2015:2026'!C358)</f>
        <v>0</v>
      </c>
      <c r="D358" s="21">
        <f>SUM('2015:2026'!D358)</f>
        <v>15</v>
      </c>
      <c r="E358" s="21">
        <f>SUM('2015:2026'!E358)</f>
        <v>49</v>
      </c>
      <c r="F358" s="21">
        <f>SUM('2015:2026'!F358)</f>
        <v>124</v>
      </c>
      <c r="G358" s="21">
        <f>SUM('2015:2026'!G358)</f>
        <v>63</v>
      </c>
      <c r="H358" s="21">
        <f>SUM('2015:2026'!H358)</f>
        <v>45</v>
      </c>
      <c r="I358" s="21">
        <f>SUM('2015:2026'!I358)</f>
        <v>22</v>
      </c>
      <c r="J358" s="21">
        <f>SUM('2015:2026'!J358)</f>
        <v>42</v>
      </c>
      <c r="K358" s="21">
        <f>SUM('2015:2026'!K358)</f>
        <v>41</v>
      </c>
      <c r="L358" s="21">
        <f>SUM('2015:2026'!L358)</f>
        <v>47</v>
      </c>
      <c r="M358" s="21">
        <f>SUM('2015:2026'!M358)</f>
        <v>0</v>
      </c>
      <c r="N358" s="21">
        <f>SUM('2015:2026'!N358)</f>
        <v>0</v>
      </c>
      <c r="O358" s="22">
        <f>SUM(C358:N358)</f>
        <v>448</v>
      </c>
      <c r="Q358" s="38">
        <f>SUM('2019'!Q358:Q360,'2020'!Q358:Q360,'2021'!Q358:Q360,'2022'!Q358:Q360,'2023'!Q358:Q360,'2024'!Q358:Q360,'2025'!Q358:Q360,'2026'!Q358:Q360)</f>
        <v>31</v>
      </c>
    </row>
    <row r="359" spans="1:17" x14ac:dyDescent="0.25">
      <c r="A359" s="44"/>
      <c r="B359" s="19" t="s">
        <v>1</v>
      </c>
      <c r="C359" s="17">
        <f>SUM('2015:2026'!C359)</f>
        <v>34</v>
      </c>
      <c r="D359" s="17">
        <f>SUM('2015:2026'!D359)</f>
        <v>35</v>
      </c>
      <c r="E359" s="17">
        <f>SUM('2015:2026'!E359)</f>
        <v>41</v>
      </c>
      <c r="F359" s="17">
        <f>SUM('2015:2026'!F359)</f>
        <v>63</v>
      </c>
      <c r="G359" s="17">
        <f>SUM('2015:2026'!G359)</f>
        <v>56</v>
      </c>
      <c r="H359" s="17">
        <f>SUM('2015:2026'!H359)</f>
        <v>39</v>
      </c>
      <c r="I359" s="17">
        <f>SUM('2015:2026'!I359)</f>
        <v>54</v>
      </c>
      <c r="J359" s="17">
        <f>SUM('2015:2026'!J359)</f>
        <v>7</v>
      </c>
      <c r="K359" s="17">
        <f>SUM('2015:2026'!K359)</f>
        <v>11</v>
      </c>
      <c r="L359" s="17">
        <f>SUM('2015:2026'!L359)</f>
        <v>18</v>
      </c>
      <c r="M359" s="17">
        <f>SUM('2015:2026'!M359)</f>
        <v>31</v>
      </c>
      <c r="N359" s="17">
        <f>SUM('2015:2026'!N359)</f>
        <v>24</v>
      </c>
      <c r="O359" s="3">
        <f t="shared" ref="O359:O360" si="68">SUM(C359:N359)</f>
        <v>413</v>
      </c>
      <c r="Q359" s="39"/>
    </row>
    <row r="360" spans="1:17" x14ac:dyDescent="0.25">
      <c r="A360" s="45"/>
      <c r="B360" s="23" t="s">
        <v>3</v>
      </c>
      <c r="C360" s="24">
        <f>SUM('2015:2026'!C360)</f>
        <v>14</v>
      </c>
      <c r="D360" s="24">
        <f>SUM('2015:2026'!D360)</f>
        <v>18</v>
      </c>
      <c r="E360" s="24">
        <f>SUM('2015:2026'!E360)</f>
        <v>7</v>
      </c>
      <c r="F360" s="24">
        <f>SUM('2015:2026'!F360)</f>
        <v>7</v>
      </c>
      <c r="G360" s="24">
        <f>SUM('2015:2026'!G360)</f>
        <v>2</v>
      </c>
      <c r="H360" s="24">
        <f>SUM('2015:2026'!H360)</f>
        <v>170</v>
      </c>
      <c r="I360" s="24">
        <f>SUM('2015:2026'!I360)</f>
        <v>58</v>
      </c>
      <c r="J360" s="24">
        <f>SUM('2015:2026'!J360)</f>
        <v>49</v>
      </c>
      <c r="K360" s="24">
        <f>SUM('2015:2026'!K360)</f>
        <v>45</v>
      </c>
      <c r="L360" s="24">
        <f>SUM('2015:2026'!L360)</f>
        <v>2</v>
      </c>
      <c r="M360" s="24">
        <f>SUM('2015:2026'!M360)</f>
        <v>23</v>
      </c>
      <c r="N360" s="24">
        <f>SUM('2015:2026'!N360)</f>
        <v>21</v>
      </c>
      <c r="O360" s="25">
        <f t="shared" si="68"/>
        <v>416</v>
      </c>
      <c r="Q360" s="39"/>
    </row>
    <row r="361" spans="1:17" x14ac:dyDescent="0.25">
      <c r="A361" s="43" t="s">
        <v>154</v>
      </c>
      <c r="B361" s="20" t="s">
        <v>2</v>
      </c>
      <c r="C361" s="21">
        <f>SUM('2015:2026'!C361)</f>
        <v>0</v>
      </c>
      <c r="D361" s="21">
        <f>SUM('2015:2026'!D361)</f>
        <v>94</v>
      </c>
      <c r="E361" s="21">
        <f>SUM('2015:2026'!E361)</f>
        <v>241</v>
      </c>
      <c r="F361" s="21">
        <f>SUM('2015:2026'!F361)</f>
        <v>262</v>
      </c>
      <c r="G361" s="21">
        <f>SUM('2015:2026'!G361)</f>
        <v>132</v>
      </c>
      <c r="H361" s="21">
        <f>SUM('2015:2026'!H361)</f>
        <v>77</v>
      </c>
      <c r="I361" s="21">
        <f>SUM('2015:2026'!I361)</f>
        <v>97</v>
      </c>
      <c r="J361" s="21">
        <f>SUM('2015:2026'!J361)</f>
        <v>79</v>
      </c>
      <c r="K361" s="21">
        <f>SUM('2015:2026'!K361)</f>
        <v>66</v>
      </c>
      <c r="L361" s="21">
        <f>SUM('2015:2026'!L361)</f>
        <v>23</v>
      </c>
      <c r="M361" s="21">
        <f>SUM('2015:2026'!M361)</f>
        <v>0</v>
      </c>
      <c r="N361" s="21">
        <f>SUM('2015:2026'!N361)</f>
        <v>0</v>
      </c>
      <c r="O361" s="22">
        <f>SUM(C361:N361)</f>
        <v>1071</v>
      </c>
      <c r="Q361" s="38">
        <f>SUM('2019'!Q361:Q363,'2020'!Q361:Q363,'2021'!Q361:Q363,'2022'!Q361:Q363,'2023'!Q361:Q363,'2024'!Q361:Q363,'2025'!Q361:Q363,'2026'!Q361:Q363)</f>
        <v>18</v>
      </c>
    </row>
    <row r="362" spans="1:17" x14ac:dyDescent="0.25">
      <c r="A362" s="44"/>
      <c r="B362" s="19" t="s">
        <v>1</v>
      </c>
      <c r="C362" s="17">
        <f>SUM('2015:2026'!C362)</f>
        <v>112</v>
      </c>
      <c r="D362" s="17">
        <f>SUM('2015:2026'!D362)</f>
        <v>73</v>
      </c>
      <c r="E362" s="17">
        <f>SUM('2015:2026'!E362)</f>
        <v>234</v>
      </c>
      <c r="F362" s="17">
        <f>SUM('2015:2026'!F362)</f>
        <v>253</v>
      </c>
      <c r="G362" s="17">
        <f>SUM('2015:2026'!G362)</f>
        <v>148</v>
      </c>
      <c r="H362" s="17">
        <f>SUM('2015:2026'!H362)</f>
        <v>156</v>
      </c>
      <c r="I362" s="17">
        <f>SUM('2015:2026'!I362)</f>
        <v>232</v>
      </c>
      <c r="J362" s="17">
        <f>SUM('2015:2026'!J362)</f>
        <v>41</v>
      </c>
      <c r="K362" s="17">
        <f>SUM('2015:2026'!K362)</f>
        <v>39</v>
      </c>
      <c r="L362" s="17">
        <f>SUM('2015:2026'!L362)</f>
        <v>31</v>
      </c>
      <c r="M362" s="17">
        <f>SUM('2015:2026'!M362)</f>
        <v>26</v>
      </c>
      <c r="N362" s="17">
        <f>SUM('2015:2026'!N362)</f>
        <v>74</v>
      </c>
      <c r="O362" s="3">
        <f t="shared" ref="O362:O363" si="69">SUM(C362:N362)</f>
        <v>1419</v>
      </c>
      <c r="Q362" s="39"/>
    </row>
    <row r="363" spans="1:17" x14ac:dyDescent="0.25">
      <c r="A363" s="45"/>
      <c r="B363" s="23" t="s">
        <v>3</v>
      </c>
      <c r="C363" s="24">
        <f>SUM('2015:2026'!C363)</f>
        <v>11</v>
      </c>
      <c r="D363" s="24">
        <f>SUM('2015:2026'!D363)</f>
        <v>194</v>
      </c>
      <c r="E363" s="24">
        <f>SUM('2015:2026'!E363)</f>
        <v>368</v>
      </c>
      <c r="F363" s="24">
        <f>SUM('2015:2026'!F363)</f>
        <v>309</v>
      </c>
      <c r="G363" s="24">
        <f>SUM('2015:2026'!G363)</f>
        <v>356</v>
      </c>
      <c r="H363" s="24">
        <f>SUM('2015:2026'!H363)</f>
        <v>453</v>
      </c>
      <c r="I363" s="24">
        <f>SUM('2015:2026'!I363)</f>
        <v>256</v>
      </c>
      <c r="J363" s="24">
        <f>SUM('2015:2026'!J363)</f>
        <v>186</v>
      </c>
      <c r="K363" s="24">
        <f>SUM('2015:2026'!K363)</f>
        <v>42</v>
      </c>
      <c r="L363" s="24">
        <f>SUM('2015:2026'!L363)</f>
        <v>5</v>
      </c>
      <c r="M363" s="24">
        <f>SUM('2015:2026'!M363)</f>
        <v>12</v>
      </c>
      <c r="N363" s="24">
        <f>SUM('2015:2026'!N363)</f>
        <v>23</v>
      </c>
      <c r="O363" s="25">
        <f t="shared" si="69"/>
        <v>2215</v>
      </c>
      <c r="Q363" s="39"/>
    </row>
    <row r="364" spans="1:17" x14ac:dyDescent="0.25">
      <c r="A364" s="43" t="s">
        <v>155</v>
      </c>
      <c r="B364" s="20" t="s">
        <v>2</v>
      </c>
      <c r="C364" s="21">
        <f>SUM('2015:2026'!C364)</f>
        <v>0</v>
      </c>
      <c r="D364" s="21">
        <f>SUM('2015:2026'!D364)</f>
        <v>50</v>
      </c>
      <c r="E364" s="21">
        <f>SUM('2015:2026'!E364)</f>
        <v>135</v>
      </c>
      <c r="F364" s="21">
        <f>SUM('2015:2026'!F364)</f>
        <v>162</v>
      </c>
      <c r="G364" s="21">
        <f>SUM('2015:2026'!G364)</f>
        <v>66</v>
      </c>
      <c r="H364" s="21">
        <f>SUM('2015:2026'!H364)</f>
        <v>65</v>
      </c>
      <c r="I364" s="21">
        <f>SUM('2015:2026'!I364)</f>
        <v>49</v>
      </c>
      <c r="J364" s="21">
        <f>SUM('2015:2026'!J364)</f>
        <v>45</v>
      </c>
      <c r="K364" s="21">
        <f>SUM('2015:2026'!K364)</f>
        <v>63</v>
      </c>
      <c r="L364" s="21">
        <f>SUM('2015:2026'!L364)</f>
        <v>36</v>
      </c>
      <c r="M364" s="21">
        <f>SUM('2015:2026'!M364)</f>
        <v>0</v>
      </c>
      <c r="N364" s="21">
        <f>SUM('2015:2026'!N364)</f>
        <v>0</v>
      </c>
      <c r="O364" s="22">
        <f>SUM(C364:N364)</f>
        <v>671</v>
      </c>
      <c r="Q364" s="38">
        <f>SUM('2019'!Q364:Q366,'2020'!Q364:Q366,'2021'!Q364:Q366,'2022'!Q364:Q366,'2023'!Q364:Q366,'2024'!Q364:Q366,'2025'!Q364:Q366,'2026'!Q364:Q366)</f>
        <v>16</v>
      </c>
    </row>
    <row r="365" spans="1:17" x14ac:dyDescent="0.25">
      <c r="A365" s="44"/>
      <c r="B365" s="19" t="s">
        <v>1</v>
      </c>
      <c r="C365" s="17">
        <f>SUM('2015:2026'!C365)</f>
        <v>76</v>
      </c>
      <c r="D365" s="17">
        <f>SUM('2015:2026'!D365)</f>
        <v>135</v>
      </c>
      <c r="E365" s="17">
        <f>SUM('2015:2026'!E365)</f>
        <v>204</v>
      </c>
      <c r="F365" s="17">
        <f>SUM('2015:2026'!F365)</f>
        <v>218</v>
      </c>
      <c r="G365" s="17">
        <f>SUM('2015:2026'!G365)</f>
        <v>235</v>
      </c>
      <c r="H365" s="17">
        <f>SUM('2015:2026'!H365)</f>
        <v>202</v>
      </c>
      <c r="I365" s="17">
        <f>SUM('2015:2026'!I365)</f>
        <v>262</v>
      </c>
      <c r="J365" s="17">
        <f>SUM('2015:2026'!J365)</f>
        <v>38</v>
      </c>
      <c r="K365" s="17">
        <f>SUM('2015:2026'!K365)</f>
        <v>48</v>
      </c>
      <c r="L365" s="17">
        <f>SUM('2015:2026'!L365)</f>
        <v>72</v>
      </c>
      <c r="M365" s="17">
        <f>SUM('2015:2026'!M365)</f>
        <v>81</v>
      </c>
      <c r="N365" s="17">
        <f>SUM('2015:2026'!N365)</f>
        <v>65</v>
      </c>
      <c r="O365" s="3">
        <f t="shared" ref="O365:O366" si="70">SUM(C365:N365)</f>
        <v>1636</v>
      </c>
      <c r="Q365" s="39"/>
    </row>
    <row r="366" spans="1:17" x14ac:dyDescent="0.25">
      <c r="A366" s="45"/>
      <c r="B366" s="23" t="s">
        <v>3</v>
      </c>
      <c r="C366" s="24">
        <f>SUM('2015:2026'!C366)</f>
        <v>68</v>
      </c>
      <c r="D366" s="24">
        <f>SUM('2015:2026'!D366)</f>
        <v>92</v>
      </c>
      <c r="E366" s="24">
        <f>SUM('2015:2026'!E366)</f>
        <v>142</v>
      </c>
      <c r="F366" s="24">
        <f>SUM('2015:2026'!F366)</f>
        <v>251</v>
      </c>
      <c r="G366" s="24">
        <f>SUM('2015:2026'!G366)</f>
        <v>358</v>
      </c>
      <c r="H366" s="24">
        <f>SUM('2015:2026'!H366)</f>
        <v>122</v>
      </c>
      <c r="I366" s="24">
        <f>SUM('2015:2026'!I366)</f>
        <v>58</v>
      </c>
      <c r="J366" s="24">
        <f>SUM('2015:2026'!J366)</f>
        <v>99</v>
      </c>
      <c r="K366" s="24">
        <f>SUM('2015:2026'!K366)</f>
        <v>158</v>
      </c>
      <c r="L366" s="24">
        <f>SUM('2015:2026'!L366)</f>
        <v>32</v>
      </c>
      <c r="M366" s="24">
        <f>SUM('2015:2026'!M366)</f>
        <v>20</v>
      </c>
      <c r="N366" s="24">
        <f>SUM('2015:2026'!N366)</f>
        <v>12</v>
      </c>
      <c r="O366" s="25">
        <f t="shared" si="70"/>
        <v>1412</v>
      </c>
      <c r="Q366" s="39"/>
    </row>
    <row r="367" spans="1:17" x14ac:dyDescent="0.25">
      <c r="A367" s="43" t="s">
        <v>156</v>
      </c>
      <c r="B367" s="20" t="s">
        <v>2</v>
      </c>
      <c r="C367" s="21">
        <f>SUM('2015:2026'!C367)</f>
        <v>0</v>
      </c>
      <c r="D367" s="21">
        <f>SUM('2015:2026'!D367)</f>
        <v>29</v>
      </c>
      <c r="E367" s="21">
        <f>SUM('2015:2026'!E367)</f>
        <v>50</v>
      </c>
      <c r="F367" s="21">
        <f>SUM('2015:2026'!F367)</f>
        <v>99</v>
      </c>
      <c r="G367" s="21">
        <f>SUM('2015:2026'!G367)</f>
        <v>68</v>
      </c>
      <c r="H367" s="21">
        <f>SUM('2015:2026'!H367)</f>
        <v>57</v>
      </c>
      <c r="I367" s="21">
        <f>SUM('2015:2026'!I367)</f>
        <v>41</v>
      </c>
      <c r="J367" s="21">
        <f>SUM('2015:2026'!J367)</f>
        <v>89</v>
      </c>
      <c r="K367" s="21">
        <f>SUM('2015:2026'!K367)</f>
        <v>42</v>
      </c>
      <c r="L367" s="21">
        <f>SUM('2015:2026'!L367)</f>
        <v>35</v>
      </c>
      <c r="M367" s="21">
        <f>SUM('2015:2026'!M367)</f>
        <v>0</v>
      </c>
      <c r="N367" s="21">
        <f>SUM('2015:2026'!N367)</f>
        <v>0</v>
      </c>
      <c r="O367" s="22">
        <f>SUM(C367:N367)</f>
        <v>510</v>
      </c>
      <c r="Q367" s="38">
        <f>SUM('2019'!Q367:Q369,'2020'!Q367:Q369,'2021'!Q367:Q369,'2022'!Q367:Q369,'2023'!Q367:Q369,'2024'!Q367:Q369,'2025'!Q367:Q369,'2026'!Q367:Q369)</f>
        <v>24</v>
      </c>
    </row>
    <row r="368" spans="1:17" x14ac:dyDescent="0.25">
      <c r="A368" s="44"/>
      <c r="B368" s="19" t="s">
        <v>1</v>
      </c>
      <c r="C368" s="17">
        <f>SUM('2015:2026'!C368)</f>
        <v>120</v>
      </c>
      <c r="D368" s="17">
        <f>SUM('2015:2026'!D368)</f>
        <v>250</v>
      </c>
      <c r="E368" s="17">
        <f>SUM('2015:2026'!E368)</f>
        <v>339</v>
      </c>
      <c r="F368" s="17">
        <f>SUM('2015:2026'!F368)</f>
        <v>503</v>
      </c>
      <c r="G368" s="17">
        <f>SUM('2015:2026'!G368)</f>
        <v>645</v>
      </c>
      <c r="H368" s="17">
        <f>SUM('2015:2026'!H368)</f>
        <v>517</v>
      </c>
      <c r="I368" s="17">
        <f>SUM('2015:2026'!I368)</f>
        <v>520</v>
      </c>
      <c r="J368" s="17">
        <f>SUM('2015:2026'!J368)</f>
        <v>100</v>
      </c>
      <c r="K368" s="17">
        <f>SUM('2015:2026'!K368)</f>
        <v>134</v>
      </c>
      <c r="L368" s="17">
        <f>SUM('2015:2026'!L368)</f>
        <v>155</v>
      </c>
      <c r="M368" s="17">
        <f>SUM('2015:2026'!M368)</f>
        <v>132</v>
      </c>
      <c r="N368" s="17">
        <f>SUM('2015:2026'!N368)</f>
        <v>121</v>
      </c>
      <c r="O368" s="3">
        <f t="shared" ref="O368:O369" si="71">SUM(C368:N368)</f>
        <v>3536</v>
      </c>
      <c r="Q368" s="39"/>
    </row>
    <row r="369" spans="1:17" x14ac:dyDescent="0.25">
      <c r="A369" s="45"/>
      <c r="B369" s="23" t="s">
        <v>3</v>
      </c>
      <c r="C369" s="24">
        <f>SUM('2015:2026'!C369)</f>
        <v>357</v>
      </c>
      <c r="D369" s="24">
        <f>SUM('2015:2026'!D369)</f>
        <v>434</v>
      </c>
      <c r="E369" s="24">
        <f>SUM('2015:2026'!E369)</f>
        <v>435</v>
      </c>
      <c r="F369" s="24">
        <f>SUM('2015:2026'!F369)</f>
        <v>802</v>
      </c>
      <c r="G369" s="24">
        <f>SUM('2015:2026'!G369)</f>
        <v>815</v>
      </c>
      <c r="H369" s="24">
        <f>SUM('2015:2026'!H369)</f>
        <v>818</v>
      </c>
      <c r="I369" s="24">
        <f>SUM('2015:2026'!I369)</f>
        <v>394</v>
      </c>
      <c r="J369" s="24">
        <f>SUM('2015:2026'!J369)</f>
        <v>338</v>
      </c>
      <c r="K369" s="24">
        <f>SUM('2015:2026'!K369)</f>
        <v>207</v>
      </c>
      <c r="L369" s="24">
        <f>SUM('2015:2026'!L369)</f>
        <v>84</v>
      </c>
      <c r="M369" s="24">
        <f>SUM('2015:2026'!M369)</f>
        <v>90</v>
      </c>
      <c r="N369" s="24">
        <f>SUM('2015:2026'!N369)</f>
        <v>28</v>
      </c>
      <c r="O369" s="25">
        <f t="shared" si="71"/>
        <v>4802</v>
      </c>
      <c r="Q369" s="39"/>
    </row>
    <row r="370" spans="1:17" x14ac:dyDescent="0.25">
      <c r="A370" s="43" t="s">
        <v>157</v>
      </c>
      <c r="B370" s="20" t="s">
        <v>2</v>
      </c>
      <c r="C370" s="21">
        <f>SUM('2015:2026'!C370)</f>
        <v>0</v>
      </c>
      <c r="D370" s="21">
        <f>SUM('2015:2026'!D370)</f>
        <v>13</v>
      </c>
      <c r="E370" s="21">
        <f>SUM('2015:2026'!E370)</f>
        <v>51</v>
      </c>
      <c r="F370" s="21">
        <f>SUM('2015:2026'!F370)</f>
        <v>77</v>
      </c>
      <c r="G370" s="21">
        <f>SUM('2015:2026'!G370)</f>
        <v>28</v>
      </c>
      <c r="H370" s="21">
        <f>SUM('2015:2026'!H370)</f>
        <v>74</v>
      </c>
      <c r="I370" s="21">
        <f>SUM('2015:2026'!I370)</f>
        <v>55</v>
      </c>
      <c r="J370" s="21">
        <f>SUM('2015:2026'!J370)</f>
        <v>27</v>
      </c>
      <c r="K370" s="21">
        <f>SUM('2015:2026'!K370)</f>
        <v>43</v>
      </c>
      <c r="L370" s="21">
        <f>SUM('2015:2026'!L370)</f>
        <v>23</v>
      </c>
      <c r="M370" s="21">
        <f>SUM('2015:2026'!M370)</f>
        <v>0</v>
      </c>
      <c r="N370" s="21">
        <f>SUM('2015:2026'!N370)</f>
        <v>0</v>
      </c>
      <c r="O370" s="22">
        <f>SUM(C370:N370)</f>
        <v>391</v>
      </c>
      <c r="Q370" s="38">
        <f>SUM('2019'!Q370:Q372,'2020'!Q370:Q372,'2021'!Q370:Q372,'2022'!Q370:Q372,'2023'!Q370:Q372,'2024'!Q370:Q372,'2025'!Q370:Q372,'2026'!Q370:Q372)</f>
        <v>18</v>
      </c>
    </row>
    <row r="371" spans="1:17" x14ac:dyDescent="0.25">
      <c r="A371" s="44"/>
      <c r="B371" s="19" t="s">
        <v>1</v>
      </c>
      <c r="C371" s="17">
        <f>SUM('2015:2026'!C371)</f>
        <v>50</v>
      </c>
      <c r="D371" s="17">
        <f>SUM('2015:2026'!D371)</f>
        <v>144</v>
      </c>
      <c r="E371" s="17">
        <f>SUM('2015:2026'!E371)</f>
        <v>147</v>
      </c>
      <c r="F371" s="17">
        <f>SUM('2015:2026'!F371)</f>
        <v>220</v>
      </c>
      <c r="G371" s="17">
        <f>SUM('2015:2026'!G371)</f>
        <v>259</v>
      </c>
      <c r="H371" s="17">
        <f>SUM('2015:2026'!H371)</f>
        <v>145</v>
      </c>
      <c r="I371" s="17">
        <f>SUM('2015:2026'!I371)</f>
        <v>113</v>
      </c>
      <c r="J371" s="17">
        <f>SUM('2015:2026'!J371)</f>
        <v>53</v>
      </c>
      <c r="K371" s="17">
        <f>SUM('2015:2026'!K371)</f>
        <v>43</v>
      </c>
      <c r="L371" s="17">
        <f>SUM('2015:2026'!L371)</f>
        <v>56</v>
      </c>
      <c r="M371" s="17">
        <f>SUM('2015:2026'!M371)</f>
        <v>63</v>
      </c>
      <c r="N371" s="17">
        <f>SUM('2015:2026'!N371)</f>
        <v>43</v>
      </c>
      <c r="O371" s="3">
        <f t="shared" ref="O371:O372" si="72">SUM(C371:N371)</f>
        <v>1336</v>
      </c>
      <c r="Q371" s="39"/>
    </row>
    <row r="372" spans="1:17" x14ac:dyDescent="0.25">
      <c r="A372" s="45"/>
      <c r="B372" s="23" t="s">
        <v>3</v>
      </c>
      <c r="C372" s="24">
        <f>SUM('2015:2026'!C372)</f>
        <v>70</v>
      </c>
      <c r="D372" s="24">
        <f>SUM('2015:2026'!D372)</f>
        <v>156</v>
      </c>
      <c r="E372" s="24">
        <f>SUM('2015:2026'!E372)</f>
        <v>89</v>
      </c>
      <c r="F372" s="24">
        <f>SUM('2015:2026'!F372)</f>
        <v>63</v>
      </c>
      <c r="G372" s="24">
        <f>SUM('2015:2026'!G372)</f>
        <v>97</v>
      </c>
      <c r="H372" s="24">
        <f>SUM('2015:2026'!H372)</f>
        <v>140</v>
      </c>
      <c r="I372" s="24">
        <f>SUM('2015:2026'!I372)</f>
        <v>93</v>
      </c>
      <c r="J372" s="24">
        <f>SUM('2015:2026'!J372)</f>
        <v>123</v>
      </c>
      <c r="K372" s="24">
        <f>SUM('2015:2026'!K372)</f>
        <v>48</v>
      </c>
      <c r="L372" s="24">
        <f>SUM('2015:2026'!L372)</f>
        <v>20</v>
      </c>
      <c r="M372" s="24">
        <f>SUM('2015:2026'!M372)</f>
        <v>12</v>
      </c>
      <c r="N372" s="24">
        <f>SUM('2015:2026'!N372)</f>
        <v>28</v>
      </c>
      <c r="O372" s="25">
        <f t="shared" si="72"/>
        <v>939</v>
      </c>
      <c r="Q372" s="39"/>
    </row>
    <row r="373" spans="1:17" x14ac:dyDescent="0.25">
      <c r="A373" s="43" t="s">
        <v>158</v>
      </c>
      <c r="B373" s="20" t="s">
        <v>2</v>
      </c>
      <c r="C373" s="21">
        <f>SUM('2015:2026'!C373)</f>
        <v>0</v>
      </c>
      <c r="D373" s="21">
        <f>SUM('2015:2026'!D373)</f>
        <v>229</v>
      </c>
      <c r="E373" s="21">
        <f>SUM('2015:2026'!E373)</f>
        <v>279</v>
      </c>
      <c r="F373" s="21">
        <f>SUM('2015:2026'!F373)</f>
        <v>1253</v>
      </c>
      <c r="G373" s="21">
        <f>SUM('2015:2026'!G373)</f>
        <v>579</v>
      </c>
      <c r="H373" s="21">
        <f>SUM('2015:2026'!H373)</f>
        <v>457</v>
      </c>
      <c r="I373" s="21">
        <f>SUM('2015:2026'!I373)</f>
        <v>467</v>
      </c>
      <c r="J373" s="21">
        <f>SUM('2015:2026'!J373)</f>
        <v>390</v>
      </c>
      <c r="K373" s="21">
        <f>SUM('2015:2026'!K373)</f>
        <v>639</v>
      </c>
      <c r="L373" s="21">
        <f>SUM('2015:2026'!L373)</f>
        <v>341</v>
      </c>
      <c r="M373" s="21">
        <f>SUM('2015:2026'!M373)</f>
        <v>0</v>
      </c>
      <c r="N373" s="21">
        <f>SUM('2015:2026'!N373)</f>
        <v>0</v>
      </c>
      <c r="O373" s="22">
        <f>SUM(C373:N373)</f>
        <v>4634</v>
      </c>
      <c r="Q373" s="38">
        <f>SUM('2019'!Q373:Q375,'2020'!Q373:Q375,'2021'!Q373:Q375,'2022'!Q373:Q375,'2023'!Q373:Q375,'2024'!Q373:Q375,'2025'!Q373:Q375,'2026'!Q373:Q375)</f>
        <v>40</v>
      </c>
    </row>
    <row r="374" spans="1:17" x14ac:dyDescent="0.25">
      <c r="A374" s="44"/>
      <c r="B374" s="19" t="s">
        <v>1</v>
      </c>
      <c r="C374" s="17">
        <f>SUM('2015:2026'!C374)</f>
        <v>556</v>
      </c>
      <c r="D374" s="17">
        <f>SUM('2015:2026'!D374)</f>
        <v>563</v>
      </c>
      <c r="E374" s="17">
        <f>SUM('2015:2026'!E374)</f>
        <v>1614</v>
      </c>
      <c r="F374" s="17">
        <f>SUM('2015:2026'!F374)</f>
        <v>1132</v>
      </c>
      <c r="G374" s="17">
        <f>SUM('2015:2026'!G374)</f>
        <v>873</v>
      </c>
      <c r="H374" s="17">
        <f>SUM('2015:2026'!H374)</f>
        <v>581</v>
      </c>
      <c r="I374" s="17">
        <f>SUM('2015:2026'!I374)</f>
        <v>1127</v>
      </c>
      <c r="J374" s="17">
        <f>SUM('2015:2026'!J374)</f>
        <v>184</v>
      </c>
      <c r="K374" s="17">
        <f>SUM('2015:2026'!K374)</f>
        <v>352</v>
      </c>
      <c r="L374" s="17">
        <f>SUM('2015:2026'!L374)</f>
        <v>401</v>
      </c>
      <c r="M374" s="17">
        <f>SUM('2015:2026'!M374)</f>
        <v>530</v>
      </c>
      <c r="N374" s="17">
        <f>SUM('2015:2026'!N374)</f>
        <v>347</v>
      </c>
      <c r="O374" s="3">
        <f t="shared" ref="O374:O375" si="73">SUM(C374:N374)</f>
        <v>8260</v>
      </c>
      <c r="Q374" s="39"/>
    </row>
    <row r="375" spans="1:17" x14ac:dyDescent="0.25">
      <c r="A375" s="45"/>
      <c r="B375" s="23" t="s">
        <v>3</v>
      </c>
      <c r="C375" s="24">
        <f>SUM('2015:2026'!C375)</f>
        <v>34</v>
      </c>
      <c r="D375" s="24">
        <f>SUM('2015:2026'!D375)</f>
        <v>106</v>
      </c>
      <c r="E375" s="24">
        <f>SUM('2015:2026'!E375)</f>
        <v>91</v>
      </c>
      <c r="F375" s="24">
        <f>SUM('2015:2026'!F375)</f>
        <v>71</v>
      </c>
      <c r="G375" s="24">
        <f>SUM('2015:2026'!G375)</f>
        <v>77</v>
      </c>
      <c r="H375" s="24">
        <f>SUM('2015:2026'!H375)</f>
        <v>1099</v>
      </c>
      <c r="I375" s="24">
        <f>SUM('2015:2026'!I375)</f>
        <v>262</v>
      </c>
      <c r="J375" s="24">
        <f>SUM('2015:2026'!J375)</f>
        <v>172</v>
      </c>
      <c r="K375" s="24">
        <f>SUM('2015:2026'!K375)</f>
        <v>262</v>
      </c>
      <c r="L375" s="24">
        <f>SUM('2015:2026'!L375)</f>
        <v>151</v>
      </c>
      <c r="M375" s="24">
        <f>SUM('2015:2026'!M375)</f>
        <v>121</v>
      </c>
      <c r="N375" s="24">
        <f>SUM('2015:2026'!N375)</f>
        <v>86</v>
      </c>
      <c r="O375" s="25">
        <f t="shared" si="73"/>
        <v>2532</v>
      </c>
      <c r="Q375" s="39"/>
    </row>
    <row r="376" spans="1:17" x14ac:dyDescent="0.25">
      <c r="A376" s="43" t="s">
        <v>159</v>
      </c>
      <c r="B376" s="20" t="s">
        <v>2</v>
      </c>
      <c r="C376" s="21">
        <f>SUM('2015:2026'!C376)</f>
        <v>0</v>
      </c>
      <c r="D376" s="21">
        <f>SUM('2015:2026'!D376)</f>
        <v>111</v>
      </c>
      <c r="E376" s="21">
        <f>SUM('2015:2026'!E376)</f>
        <v>205</v>
      </c>
      <c r="F376" s="21">
        <f>SUM('2015:2026'!F376)</f>
        <v>841</v>
      </c>
      <c r="G376" s="21">
        <f>SUM('2015:2026'!G376)</f>
        <v>129</v>
      </c>
      <c r="H376" s="21">
        <f>SUM('2015:2026'!H376)</f>
        <v>121</v>
      </c>
      <c r="I376" s="21">
        <f>SUM('2015:2026'!I376)</f>
        <v>124</v>
      </c>
      <c r="J376" s="21">
        <f>SUM('2015:2026'!J376)</f>
        <v>84</v>
      </c>
      <c r="K376" s="21">
        <f>SUM('2015:2026'!K376)</f>
        <v>107</v>
      </c>
      <c r="L376" s="21">
        <f>SUM('2015:2026'!L376)</f>
        <v>86</v>
      </c>
      <c r="M376" s="21">
        <f>SUM('2015:2026'!M376)</f>
        <v>0</v>
      </c>
      <c r="N376" s="21">
        <f>SUM('2015:2026'!N376)</f>
        <v>0</v>
      </c>
      <c r="O376" s="22">
        <f>SUM(C376:N376)</f>
        <v>1808</v>
      </c>
      <c r="Q376" s="38">
        <f>SUM('2019'!Q376:Q378,'2020'!Q376:Q378,'2021'!Q376:Q378,'2022'!Q376:Q378,'2023'!Q376:Q378,'2024'!Q376:Q378,'2025'!Q376:Q378,'2026'!Q376:Q378)</f>
        <v>86</v>
      </c>
    </row>
    <row r="377" spans="1:17" x14ac:dyDescent="0.25">
      <c r="A377" s="44"/>
      <c r="B377" s="19" t="s">
        <v>1</v>
      </c>
      <c r="C377" s="17">
        <f>SUM('2015:2026'!C377)</f>
        <v>294</v>
      </c>
      <c r="D377" s="17">
        <f>SUM('2015:2026'!D377)</f>
        <v>386</v>
      </c>
      <c r="E377" s="17">
        <f>SUM('2015:2026'!E377)</f>
        <v>534</v>
      </c>
      <c r="F377" s="17">
        <f>SUM('2015:2026'!F377)</f>
        <v>500</v>
      </c>
      <c r="G377" s="17">
        <f>SUM('2015:2026'!G377)</f>
        <v>424</v>
      </c>
      <c r="H377" s="17">
        <f>SUM('2015:2026'!H377)</f>
        <v>288</v>
      </c>
      <c r="I377" s="17">
        <f>SUM('2015:2026'!I377)</f>
        <v>465</v>
      </c>
      <c r="J377" s="17">
        <f>SUM('2015:2026'!J377)</f>
        <v>147</v>
      </c>
      <c r="K377" s="17">
        <f>SUM('2015:2026'!K377)</f>
        <v>163</v>
      </c>
      <c r="L377" s="17">
        <f>SUM('2015:2026'!L377)</f>
        <v>156</v>
      </c>
      <c r="M377" s="17">
        <f>SUM('2015:2026'!M377)</f>
        <v>243</v>
      </c>
      <c r="N377" s="17">
        <f>SUM('2015:2026'!N377)</f>
        <v>135</v>
      </c>
      <c r="O377" s="3">
        <f t="shared" ref="O377:O378" si="74">SUM(C377:N377)</f>
        <v>3735</v>
      </c>
      <c r="Q377" s="39"/>
    </row>
    <row r="378" spans="1:17" x14ac:dyDescent="0.25">
      <c r="A378" s="45"/>
      <c r="B378" s="23" t="s">
        <v>3</v>
      </c>
      <c r="C378" s="24">
        <f>SUM('2015:2026'!C378)</f>
        <v>314</v>
      </c>
      <c r="D378" s="24">
        <f>SUM('2015:2026'!D378)</f>
        <v>182</v>
      </c>
      <c r="E378" s="24">
        <f>SUM('2015:2026'!E378)</f>
        <v>244</v>
      </c>
      <c r="F378" s="24">
        <f>SUM('2015:2026'!F378)</f>
        <v>177</v>
      </c>
      <c r="G378" s="24">
        <f>SUM('2015:2026'!G378)</f>
        <v>183</v>
      </c>
      <c r="H378" s="24">
        <f>SUM('2015:2026'!H378)</f>
        <v>269</v>
      </c>
      <c r="I378" s="24">
        <f>SUM('2015:2026'!I378)</f>
        <v>144</v>
      </c>
      <c r="J378" s="24">
        <f>SUM('2015:2026'!J378)</f>
        <v>217</v>
      </c>
      <c r="K378" s="24">
        <f>SUM('2015:2026'!K378)</f>
        <v>86</v>
      </c>
      <c r="L378" s="24">
        <f>SUM('2015:2026'!L378)</f>
        <v>60</v>
      </c>
      <c r="M378" s="24">
        <f>SUM('2015:2026'!M378)</f>
        <v>48</v>
      </c>
      <c r="N378" s="24">
        <f>SUM('2015:2026'!N378)</f>
        <v>36</v>
      </c>
      <c r="O378" s="25">
        <f t="shared" si="74"/>
        <v>1960</v>
      </c>
      <c r="Q378" s="39"/>
    </row>
    <row r="379" spans="1:17" x14ac:dyDescent="0.25">
      <c r="A379" s="43" t="s">
        <v>160</v>
      </c>
      <c r="B379" s="20" t="s">
        <v>2</v>
      </c>
      <c r="C379" s="21">
        <f>SUM('2015:2026'!C379)</f>
        <v>0</v>
      </c>
      <c r="D379" s="21">
        <f>SUM('2015:2026'!D379)</f>
        <v>61</v>
      </c>
      <c r="E379" s="21">
        <f>SUM('2015:2026'!E379)</f>
        <v>185</v>
      </c>
      <c r="F379" s="21">
        <f>SUM('2015:2026'!F379)</f>
        <v>446</v>
      </c>
      <c r="G379" s="21">
        <f>SUM('2015:2026'!G379)</f>
        <v>187</v>
      </c>
      <c r="H379" s="21">
        <f>SUM('2015:2026'!H379)</f>
        <v>128</v>
      </c>
      <c r="I379" s="21">
        <f>SUM('2015:2026'!I379)</f>
        <v>197</v>
      </c>
      <c r="J379" s="21">
        <f>SUM('2015:2026'!J379)</f>
        <v>178</v>
      </c>
      <c r="K379" s="21">
        <f>SUM('2015:2026'!K379)</f>
        <v>149</v>
      </c>
      <c r="L379" s="21">
        <f>SUM('2015:2026'!L379)</f>
        <v>86</v>
      </c>
      <c r="M379" s="21">
        <f>SUM('2015:2026'!M379)</f>
        <v>0</v>
      </c>
      <c r="N379" s="21">
        <f>SUM('2015:2026'!N379)</f>
        <v>0</v>
      </c>
      <c r="O379" s="22">
        <f>SUM(C379:N379)</f>
        <v>1617</v>
      </c>
      <c r="Q379" s="38">
        <f>SUM('2019'!Q379:Q381,'2020'!Q379:Q381,'2021'!Q379:Q381,'2022'!Q379:Q381,'2023'!Q379:Q381,'2024'!Q379:Q381,'2025'!Q379:Q381,'2026'!Q379:Q381)</f>
        <v>22</v>
      </c>
    </row>
    <row r="380" spans="1:17" x14ac:dyDescent="0.25">
      <c r="A380" s="44"/>
      <c r="B380" s="19" t="s">
        <v>1</v>
      </c>
      <c r="C380" s="17">
        <f>SUM('2015:2026'!C380)</f>
        <v>90</v>
      </c>
      <c r="D380" s="17">
        <f>SUM('2015:2026'!D380)</f>
        <v>85</v>
      </c>
      <c r="E380" s="17">
        <f>SUM('2015:2026'!E380)</f>
        <v>116</v>
      </c>
      <c r="F380" s="17">
        <f>SUM('2015:2026'!F380)</f>
        <v>120</v>
      </c>
      <c r="G380" s="17">
        <f>SUM('2015:2026'!G380)</f>
        <v>428</v>
      </c>
      <c r="H380" s="17">
        <f>SUM('2015:2026'!H380)</f>
        <v>239</v>
      </c>
      <c r="I380" s="17">
        <f>SUM('2015:2026'!I380)</f>
        <v>157</v>
      </c>
      <c r="J380" s="17">
        <f>SUM('2015:2026'!J380)</f>
        <v>77</v>
      </c>
      <c r="K380" s="17">
        <f>SUM('2015:2026'!K380)</f>
        <v>47</v>
      </c>
      <c r="L380" s="17">
        <f>SUM('2015:2026'!L380)</f>
        <v>68</v>
      </c>
      <c r="M380" s="17">
        <f>SUM('2015:2026'!M380)</f>
        <v>74</v>
      </c>
      <c r="N380" s="17">
        <f>SUM('2015:2026'!N380)</f>
        <v>48</v>
      </c>
      <c r="O380" s="3">
        <f t="shared" ref="O380:O381" si="75">SUM(C380:N380)</f>
        <v>1549</v>
      </c>
      <c r="Q380" s="39"/>
    </row>
    <row r="381" spans="1:17" x14ac:dyDescent="0.25">
      <c r="A381" s="45"/>
      <c r="B381" s="23" t="s">
        <v>3</v>
      </c>
      <c r="C381" s="24">
        <f>SUM('2015:2026'!C381)</f>
        <v>12</v>
      </c>
      <c r="D381" s="24">
        <f>SUM('2015:2026'!D381)</f>
        <v>8</v>
      </c>
      <c r="E381" s="24">
        <f>SUM('2015:2026'!E381)</f>
        <v>0</v>
      </c>
      <c r="F381" s="24">
        <f>SUM('2015:2026'!F381)</f>
        <v>15</v>
      </c>
      <c r="G381" s="24">
        <f>SUM('2015:2026'!G381)</f>
        <v>9</v>
      </c>
      <c r="H381" s="24">
        <f>SUM('2015:2026'!H381)</f>
        <v>14</v>
      </c>
      <c r="I381" s="24">
        <f>SUM('2015:2026'!I381)</f>
        <v>0</v>
      </c>
      <c r="J381" s="24">
        <f>SUM('2015:2026'!J381)</f>
        <v>0</v>
      </c>
      <c r="K381" s="24">
        <f>SUM('2015:2026'!K381)</f>
        <v>0</v>
      </c>
      <c r="L381" s="24">
        <f>SUM('2015:2026'!L381)</f>
        <v>21</v>
      </c>
      <c r="M381" s="24">
        <f>SUM('2015:2026'!M381)</f>
        <v>6</v>
      </c>
      <c r="N381" s="24">
        <f>SUM('2015:2026'!N381)</f>
        <v>10</v>
      </c>
      <c r="O381" s="25">
        <f t="shared" si="75"/>
        <v>95</v>
      </c>
      <c r="Q381" s="39"/>
    </row>
    <row r="382" spans="1:17" x14ac:dyDescent="0.25">
      <c r="A382" s="43" t="s">
        <v>161</v>
      </c>
      <c r="B382" s="20" t="s">
        <v>2</v>
      </c>
      <c r="C382" s="21">
        <f>SUM('2015:2026'!C382)</f>
        <v>0</v>
      </c>
      <c r="D382" s="21">
        <f>SUM('2015:2026'!D382)</f>
        <v>75</v>
      </c>
      <c r="E382" s="21">
        <f>SUM('2015:2026'!E382)</f>
        <v>149</v>
      </c>
      <c r="F382" s="21">
        <f>SUM('2015:2026'!F382)</f>
        <v>516</v>
      </c>
      <c r="G382" s="21">
        <f>SUM('2015:2026'!G382)</f>
        <v>2027</v>
      </c>
      <c r="H382" s="21">
        <f>SUM('2015:2026'!H382)</f>
        <v>196</v>
      </c>
      <c r="I382" s="21">
        <f>SUM('2015:2026'!I382)</f>
        <v>140</v>
      </c>
      <c r="J382" s="21">
        <f>SUM('2015:2026'!J382)</f>
        <v>193</v>
      </c>
      <c r="K382" s="21">
        <f>SUM('2015:2026'!K382)</f>
        <v>169</v>
      </c>
      <c r="L382" s="21">
        <f>SUM('2015:2026'!L382)</f>
        <v>58</v>
      </c>
      <c r="M382" s="21">
        <f>SUM('2015:2026'!M382)</f>
        <v>0</v>
      </c>
      <c r="N382" s="21">
        <f>SUM('2015:2026'!N382)</f>
        <v>0</v>
      </c>
      <c r="O382" s="22">
        <f>SUM(C382:N382)</f>
        <v>3523</v>
      </c>
      <c r="Q382" s="38">
        <f>SUM('2019'!Q382:Q384,'2020'!Q382:Q384,'2021'!Q382:Q384,'2022'!Q382:Q384,'2023'!Q382:Q384,'2024'!Q382:Q384,'2025'!Q382:Q384,'2026'!Q382:Q384)</f>
        <v>22</v>
      </c>
    </row>
    <row r="383" spans="1:17" x14ac:dyDescent="0.25">
      <c r="A383" s="44"/>
      <c r="B383" s="19" t="s">
        <v>1</v>
      </c>
      <c r="C383" s="17">
        <f>SUM('2015:2026'!C383)</f>
        <v>131</v>
      </c>
      <c r="D383" s="17">
        <f>SUM('2015:2026'!D383)</f>
        <v>170</v>
      </c>
      <c r="E383" s="17">
        <f>SUM('2015:2026'!E383)</f>
        <v>75</v>
      </c>
      <c r="F383" s="17">
        <f>SUM('2015:2026'!F383)</f>
        <v>197</v>
      </c>
      <c r="G383" s="17">
        <f>SUM('2015:2026'!G383)</f>
        <v>258</v>
      </c>
      <c r="H383" s="17">
        <f>SUM('2015:2026'!H383)</f>
        <v>325</v>
      </c>
      <c r="I383" s="17">
        <f>SUM('2015:2026'!I383)</f>
        <v>142</v>
      </c>
      <c r="J383" s="17">
        <f>SUM('2015:2026'!J383)</f>
        <v>73</v>
      </c>
      <c r="K383" s="17">
        <f>SUM('2015:2026'!K383)</f>
        <v>81</v>
      </c>
      <c r="L383" s="17">
        <f>SUM('2015:2026'!L383)</f>
        <v>58</v>
      </c>
      <c r="M383" s="17">
        <f>SUM('2015:2026'!M383)</f>
        <v>61</v>
      </c>
      <c r="N383" s="17">
        <f>SUM('2015:2026'!N383)</f>
        <v>84</v>
      </c>
      <c r="O383" s="3">
        <f t="shared" ref="O383:O384" si="76">SUM(C383:N383)</f>
        <v>1655</v>
      </c>
      <c r="Q383" s="39"/>
    </row>
    <row r="384" spans="1:17" x14ac:dyDescent="0.25">
      <c r="A384" s="45"/>
      <c r="B384" s="23" t="s">
        <v>3</v>
      </c>
      <c r="C384" s="24">
        <f>SUM('2015:2026'!C384)</f>
        <v>5</v>
      </c>
      <c r="D384" s="24">
        <f>SUM('2015:2026'!D384)</f>
        <v>9</v>
      </c>
      <c r="E384" s="24">
        <f>SUM('2015:2026'!E384)</f>
        <v>7</v>
      </c>
      <c r="F384" s="24">
        <f>SUM('2015:2026'!F384)</f>
        <v>11</v>
      </c>
      <c r="G384" s="24">
        <f>SUM('2015:2026'!G384)</f>
        <v>4</v>
      </c>
      <c r="H384" s="24">
        <f>SUM('2015:2026'!H384)</f>
        <v>12</v>
      </c>
      <c r="I384" s="24">
        <f>SUM('2015:2026'!I384)</f>
        <v>0</v>
      </c>
      <c r="J384" s="24">
        <f>SUM('2015:2026'!J384)</f>
        <v>0</v>
      </c>
      <c r="K384" s="24">
        <f>SUM('2015:2026'!K384)</f>
        <v>0</v>
      </c>
      <c r="L384" s="24">
        <f>SUM('2015:2026'!L384)</f>
        <v>23</v>
      </c>
      <c r="M384" s="24">
        <f>SUM('2015:2026'!M384)</f>
        <v>9</v>
      </c>
      <c r="N384" s="24">
        <f>SUM('2015:2026'!N384)</f>
        <v>12</v>
      </c>
      <c r="O384" s="25">
        <f t="shared" si="76"/>
        <v>92</v>
      </c>
      <c r="Q384" s="39"/>
    </row>
    <row r="385" spans="1:17" x14ac:dyDescent="0.25">
      <c r="A385" s="43" t="s">
        <v>162</v>
      </c>
      <c r="B385" s="20" t="s">
        <v>2</v>
      </c>
      <c r="C385" s="21">
        <f>SUM('2015:2026'!C385)</f>
        <v>0</v>
      </c>
      <c r="D385" s="21">
        <f>SUM('2015:2026'!D385)</f>
        <v>64</v>
      </c>
      <c r="E385" s="21">
        <f>SUM('2015:2026'!E385)</f>
        <v>89</v>
      </c>
      <c r="F385" s="21">
        <f>SUM('2015:2026'!F385)</f>
        <v>66</v>
      </c>
      <c r="G385" s="21">
        <f>SUM('2015:2026'!G385)</f>
        <v>746</v>
      </c>
      <c r="H385" s="21">
        <f>SUM('2015:2026'!H385)</f>
        <v>378</v>
      </c>
      <c r="I385" s="21">
        <f>SUM('2015:2026'!I385)</f>
        <v>227</v>
      </c>
      <c r="J385" s="21">
        <f>SUM('2015:2026'!J385)</f>
        <v>159</v>
      </c>
      <c r="K385" s="21">
        <f>SUM('2015:2026'!K385)</f>
        <v>138</v>
      </c>
      <c r="L385" s="21">
        <f>SUM('2015:2026'!L385)</f>
        <v>125</v>
      </c>
      <c r="M385" s="21">
        <f>SUM('2015:2026'!M385)</f>
        <v>0</v>
      </c>
      <c r="N385" s="21">
        <f>SUM('2015:2026'!N385)</f>
        <v>0</v>
      </c>
      <c r="O385" s="22">
        <f>SUM(C385:N385)</f>
        <v>1992</v>
      </c>
      <c r="Q385" s="38">
        <f>SUM('2019'!Q385:Q387,'2020'!Q385:Q387,'2021'!Q385:Q387,'2022'!Q385:Q387,'2023'!Q385:Q387,'2024'!Q385:Q387,'2025'!Q385:Q387,'2026'!Q385:Q387)</f>
        <v>47</v>
      </c>
    </row>
    <row r="386" spans="1:17" x14ac:dyDescent="0.25">
      <c r="A386" s="44"/>
      <c r="B386" s="19" t="s">
        <v>1</v>
      </c>
      <c r="C386" s="17">
        <f>SUM('2015:2026'!C386)</f>
        <v>186</v>
      </c>
      <c r="D386" s="17">
        <f>SUM('2015:2026'!D386)</f>
        <v>416</v>
      </c>
      <c r="E386" s="17">
        <f>SUM('2015:2026'!E386)</f>
        <v>316</v>
      </c>
      <c r="F386" s="17">
        <f>SUM('2015:2026'!F386)</f>
        <v>274</v>
      </c>
      <c r="G386" s="17">
        <f>SUM('2015:2026'!G386)</f>
        <v>605</v>
      </c>
      <c r="H386" s="17">
        <f>SUM('2015:2026'!H386)</f>
        <v>671</v>
      </c>
      <c r="I386" s="17">
        <f>SUM('2015:2026'!I386)</f>
        <v>725</v>
      </c>
      <c r="J386" s="17">
        <f>SUM('2015:2026'!J386)</f>
        <v>86</v>
      </c>
      <c r="K386" s="17">
        <f>SUM('2015:2026'!K386)</f>
        <v>145</v>
      </c>
      <c r="L386" s="17">
        <f>SUM('2015:2026'!L386)</f>
        <v>116</v>
      </c>
      <c r="M386" s="17">
        <f>SUM('2015:2026'!M386)</f>
        <v>159</v>
      </c>
      <c r="N386" s="17">
        <f>SUM('2015:2026'!N386)</f>
        <v>135</v>
      </c>
      <c r="O386" s="3">
        <f t="shared" ref="O386:O387" si="77">SUM(C386:N386)</f>
        <v>3834</v>
      </c>
      <c r="Q386" s="39"/>
    </row>
    <row r="387" spans="1:17" x14ac:dyDescent="0.25">
      <c r="A387" s="45"/>
      <c r="B387" s="23" t="s">
        <v>3</v>
      </c>
      <c r="C387" s="24">
        <f>SUM('2015:2026'!C387)</f>
        <v>0</v>
      </c>
      <c r="D387" s="24">
        <f>SUM('2015:2026'!D387)</f>
        <v>0</v>
      </c>
      <c r="E387" s="24">
        <f>SUM('2015:2026'!E387)</f>
        <v>264</v>
      </c>
      <c r="F387" s="24">
        <f>SUM('2015:2026'!F387)</f>
        <v>138</v>
      </c>
      <c r="G387" s="24">
        <f>SUM('2015:2026'!G387)</f>
        <v>100</v>
      </c>
      <c r="H387" s="24">
        <f>SUM('2015:2026'!H387)</f>
        <v>112</v>
      </c>
      <c r="I387" s="24">
        <f>SUM('2015:2026'!I387)</f>
        <v>16</v>
      </c>
      <c r="J387" s="24">
        <f>SUM('2015:2026'!J387)</f>
        <v>0</v>
      </c>
      <c r="K387" s="24">
        <f>SUM('2015:2026'!K387)</f>
        <v>0</v>
      </c>
      <c r="L387" s="24">
        <f>SUM('2015:2026'!L387)</f>
        <v>0</v>
      </c>
      <c r="M387" s="24">
        <f>SUM('2015:2026'!M387)</f>
        <v>0</v>
      </c>
      <c r="N387" s="24">
        <f>SUM('2015:2026'!N387)</f>
        <v>0</v>
      </c>
      <c r="O387" s="25">
        <f t="shared" si="77"/>
        <v>630</v>
      </c>
      <c r="Q387" s="39"/>
    </row>
    <row r="388" spans="1:17" x14ac:dyDescent="0.25">
      <c r="A388" s="43" t="s">
        <v>163</v>
      </c>
      <c r="B388" s="20" t="s">
        <v>2</v>
      </c>
      <c r="C388" s="21">
        <f>SUM('2015:2026'!C388)</f>
        <v>0</v>
      </c>
      <c r="D388" s="21">
        <f>SUM('2015:2026'!D388)</f>
        <v>45</v>
      </c>
      <c r="E388" s="21">
        <f>SUM('2015:2026'!E388)</f>
        <v>82</v>
      </c>
      <c r="F388" s="21">
        <f>SUM('2015:2026'!F388)</f>
        <v>51</v>
      </c>
      <c r="G388" s="21">
        <f>SUM('2015:2026'!G388)</f>
        <v>232</v>
      </c>
      <c r="H388" s="21">
        <f>SUM('2015:2026'!H388)</f>
        <v>154</v>
      </c>
      <c r="I388" s="21">
        <f>SUM('2015:2026'!I388)</f>
        <v>73</v>
      </c>
      <c r="J388" s="21">
        <f>SUM('2015:2026'!J388)</f>
        <v>63</v>
      </c>
      <c r="K388" s="21">
        <f>SUM('2015:2026'!K388)</f>
        <v>54</v>
      </c>
      <c r="L388" s="21">
        <f>SUM('2015:2026'!L388)</f>
        <v>54</v>
      </c>
      <c r="M388" s="21">
        <f>SUM('2015:2026'!M388)</f>
        <v>0</v>
      </c>
      <c r="N388" s="21">
        <f>SUM('2015:2026'!N388)</f>
        <v>0</v>
      </c>
      <c r="O388" s="22">
        <f>SUM(C388:N388)</f>
        <v>808</v>
      </c>
      <c r="Q388" s="38">
        <f>SUM('2019'!Q388:Q390,'2020'!Q388:Q390,'2021'!Q388:Q390,'2022'!Q388:Q390,'2023'!Q388:Q390,'2024'!Q388:Q390,'2025'!Q388:Q390,'2026'!Q388:Q390)</f>
        <v>59</v>
      </c>
    </row>
    <row r="389" spans="1:17" x14ac:dyDescent="0.25">
      <c r="A389" s="44"/>
      <c r="B389" s="19" t="s">
        <v>1</v>
      </c>
      <c r="C389" s="17">
        <f>SUM('2015:2026'!C389)</f>
        <v>110</v>
      </c>
      <c r="D389" s="17">
        <f>SUM('2015:2026'!D389)</f>
        <v>47</v>
      </c>
      <c r="E389" s="17">
        <f>SUM('2015:2026'!E389)</f>
        <v>113</v>
      </c>
      <c r="F389" s="17">
        <f>SUM('2015:2026'!F389)</f>
        <v>129</v>
      </c>
      <c r="G389" s="17">
        <f>SUM('2015:2026'!G389)</f>
        <v>265</v>
      </c>
      <c r="H389" s="17">
        <f>SUM('2015:2026'!H389)</f>
        <v>167</v>
      </c>
      <c r="I389" s="17">
        <f>SUM('2015:2026'!I389)</f>
        <v>81</v>
      </c>
      <c r="J389" s="17">
        <f>SUM('2015:2026'!J389)</f>
        <v>28</v>
      </c>
      <c r="K389" s="17">
        <f>SUM('2015:2026'!K389)</f>
        <v>28</v>
      </c>
      <c r="L389" s="17">
        <f>SUM('2015:2026'!L389)</f>
        <v>38</v>
      </c>
      <c r="M389" s="17">
        <f>SUM('2015:2026'!M389)</f>
        <v>42</v>
      </c>
      <c r="N389" s="17">
        <f>SUM('2015:2026'!N389)</f>
        <v>50</v>
      </c>
      <c r="O389" s="3">
        <f t="shared" ref="O389:O390" si="78">SUM(C389:N389)</f>
        <v>1098</v>
      </c>
      <c r="Q389" s="39"/>
    </row>
    <row r="390" spans="1:17" x14ac:dyDescent="0.25">
      <c r="A390" s="45"/>
      <c r="B390" s="23" t="s">
        <v>3</v>
      </c>
      <c r="C390" s="24">
        <f>SUM('2015:2026'!C390)</f>
        <v>12</v>
      </c>
      <c r="D390" s="24">
        <f>SUM('2015:2026'!D390)</f>
        <v>53</v>
      </c>
      <c r="E390" s="24">
        <f>SUM('2015:2026'!E390)</f>
        <v>15</v>
      </c>
      <c r="F390" s="24">
        <f>SUM('2015:2026'!F390)</f>
        <v>25</v>
      </c>
      <c r="G390" s="24">
        <f>SUM('2015:2026'!G390)</f>
        <v>32</v>
      </c>
      <c r="H390" s="24">
        <f>SUM('2015:2026'!H390)</f>
        <v>15</v>
      </c>
      <c r="I390" s="24">
        <f>SUM('2015:2026'!I390)</f>
        <v>21</v>
      </c>
      <c r="J390" s="24">
        <f>SUM('2015:2026'!J390)</f>
        <v>337</v>
      </c>
      <c r="K390" s="24">
        <f>SUM('2015:2026'!K390)</f>
        <v>302</v>
      </c>
      <c r="L390" s="24">
        <f>SUM('2015:2026'!L390)</f>
        <v>85</v>
      </c>
      <c r="M390" s="24">
        <f>SUM('2015:2026'!M390)</f>
        <v>164</v>
      </c>
      <c r="N390" s="24">
        <f>SUM('2015:2026'!N390)</f>
        <v>31</v>
      </c>
      <c r="O390" s="25">
        <f t="shared" si="78"/>
        <v>1092</v>
      </c>
      <c r="Q390" s="39"/>
    </row>
    <row r="391" spans="1:17" x14ac:dyDescent="0.25">
      <c r="A391" s="43" t="s">
        <v>164</v>
      </c>
      <c r="B391" s="20" t="s">
        <v>2</v>
      </c>
      <c r="C391" s="21">
        <f>SUM('2015:2026'!C391)</f>
        <v>0</v>
      </c>
      <c r="D391" s="21">
        <f>SUM('2015:2026'!D391)</f>
        <v>39</v>
      </c>
      <c r="E391" s="21">
        <f>SUM('2015:2026'!E391)</f>
        <v>62</v>
      </c>
      <c r="F391" s="21">
        <f>SUM('2015:2026'!F391)</f>
        <v>49</v>
      </c>
      <c r="G391" s="21">
        <f>SUM('2015:2026'!G391)</f>
        <v>0</v>
      </c>
      <c r="H391" s="21">
        <f>SUM('2015:2026'!H391)</f>
        <v>44</v>
      </c>
      <c r="I391" s="21">
        <f>SUM('2015:2026'!I391)</f>
        <v>72</v>
      </c>
      <c r="J391" s="21">
        <f>SUM('2015:2026'!J391)</f>
        <v>29</v>
      </c>
      <c r="K391" s="21">
        <f>SUM('2015:2026'!K391)</f>
        <v>44</v>
      </c>
      <c r="L391" s="21">
        <f>SUM('2015:2026'!L391)</f>
        <v>17</v>
      </c>
      <c r="M391" s="21">
        <f>SUM('2015:2026'!M391)</f>
        <v>0</v>
      </c>
      <c r="N391" s="21">
        <f>SUM('2015:2026'!N391)</f>
        <v>0</v>
      </c>
      <c r="O391" s="22">
        <f>SUM(C391:N391)</f>
        <v>356</v>
      </c>
      <c r="Q391" s="38">
        <f>SUM('2019'!Q391:Q393,'2020'!Q391:Q393,'2021'!Q391:Q393,'2022'!Q391:Q393,'2023'!Q391:Q393,'2024'!Q391:Q393,'2025'!Q391:Q393,'2026'!Q391:Q393)</f>
        <v>22</v>
      </c>
    </row>
    <row r="392" spans="1:17" x14ac:dyDescent="0.25">
      <c r="A392" s="44"/>
      <c r="B392" s="19" t="s">
        <v>1</v>
      </c>
      <c r="C392" s="17">
        <f>SUM('2015:2026'!C392)</f>
        <v>18</v>
      </c>
      <c r="D392" s="17">
        <f>SUM('2015:2026'!D392)</f>
        <v>43</v>
      </c>
      <c r="E392" s="17">
        <f>SUM('2015:2026'!E392)</f>
        <v>156</v>
      </c>
      <c r="F392" s="17">
        <f>SUM('2015:2026'!F392)</f>
        <v>124</v>
      </c>
      <c r="G392" s="17">
        <f>SUM('2015:2026'!G392)</f>
        <v>136</v>
      </c>
      <c r="H392" s="17">
        <f>SUM('2015:2026'!H392)</f>
        <v>193</v>
      </c>
      <c r="I392" s="17">
        <f>SUM('2015:2026'!I392)</f>
        <v>153</v>
      </c>
      <c r="J392" s="17">
        <f>SUM('2015:2026'!J392)</f>
        <v>14</v>
      </c>
      <c r="K392" s="17">
        <f>SUM('2015:2026'!K392)</f>
        <v>27</v>
      </c>
      <c r="L392" s="17">
        <f>SUM('2015:2026'!L392)</f>
        <v>8</v>
      </c>
      <c r="M392" s="17">
        <f>SUM('2015:2026'!M392)</f>
        <v>241</v>
      </c>
      <c r="N392" s="17">
        <f>SUM('2015:2026'!N392)</f>
        <v>23</v>
      </c>
      <c r="O392" s="3">
        <f t="shared" ref="O392:O393" si="79">SUM(C392:N392)</f>
        <v>1136</v>
      </c>
      <c r="Q392" s="39"/>
    </row>
    <row r="393" spans="1:17" x14ac:dyDescent="0.25">
      <c r="A393" s="45"/>
      <c r="B393" s="23" t="s">
        <v>3</v>
      </c>
      <c r="C393" s="24">
        <f>SUM('2015:2026'!C393)</f>
        <v>0</v>
      </c>
      <c r="D393" s="24">
        <f>SUM('2015:2026'!D393)</f>
        <v>2</v>
      </c>
      <c r="E393" s="24">
        <f>SUM('2015:2026'!E393)</f>
        <v>4</v>
      </c>
      <c r="F393" s="24">
        <f>SUM('2015:2026'!F393)</f>
        <v>12</v>
      </c>
      <c r="G393" s="24">
        <f>SUM('2015:2026'!G393)</f>
        <v>9</v>
      </c>
      <c r="H393" s="24">
        <f>SUM('2015:2026'!H393)</f>
        <v>1</v>
      </c>
      <c r="I393" s="24">
        <f>SUM('2015:2026'!I393)</f>
        <v>2</v>
      </c>
      <c r="J393" s="24">
        <f>SUM('2015:2026'!J393)</f>
        <v>0</v>
      </c>
      <c r="K393" s="24">
        <f>SUM('2015:2026'!K393)</f>
        <v>0</v>
      </c>
      <c r="L393" s="24">
        <f>SUM('2015:2026'!L393)</f>
        <v>0</v>
      </c>
      <c r="M393" s="24">
        <f>SUM('2015:2026'!M393)</f>
        <v>0</v>
      </c>
      <c r="N393" s="24">
        <f>SUM('2015:2026'!N393)</f>
        <v>101</v>
      </c>
      <c r="O393" s="25">
        <f t="shared" si="79"/>
        <v>131</v>
      </c>
      <c r="Q393" s="39"/>
    </row>
    <row r="394" spans="1:17" x14ac:dyDescent="0.25">
      <c r="A394" s="43" t="s">
        <v>165</v>
      </c>
      <c r="B394" s="20" t="s">
        <v>2</v>
      </c>
      <c r="C394" s="21">
        <f>SUM('2015:2026'!C394)</f>
        <v>0</v>
      </c>
      <c r="D394" s="21">
        <f>SUM('2015:2026'!D394)</f>
        <v>18</v>
      </c>
      <c r="E394" s="21">
        <f>SUM('2015:2026'!E394)</f>
        <v>54</v>
      </c>
      <c r="F394" s="21">
        <f>SUM('2015:2026'!F394)</f>
        <v>32</v>
      </c>
      <c r="G394" s="21">
        <f>SUM('2015:2026'!G394)</f>
        <v>0</v>
      </c>
      <c r="H394" s="21">
        <f>SUM('2015:2026'!H394)</f>
        <v>0</v>
      </c>
      <c r="I394" s="21">
        <f>SUM('2015:2026'!I394)</f>
        <v>0</v>
      </c>
      <c r="J394" s="21">
        <f>SUM('2015:2026'!J394)</f>
        <v>134</v>
      </c>
      <c r="K394" s="21">
        <f>SUM('2015:2026'!K394)</f>
        <v>48</v>
      </c>
      <c r="L394" s="21">
        <f>SUM('2015:2026'!L394)</f>
        <v>24</v>
      </c>
      <c r="M394" s="21">
        <f>SUM('2015:2026'!M394)</f>
        <v>0</v>
      </c>
      <c r="N394" s="21">
        <f>SUM('2015:2026'!N394)</f>
        <v>0</v>
      </c>
      <c r="O394" s="22">
        <f>SUM(C394:N394)</f>
        <v>310</v>
      </c>
      <c r="Q394" s="38">
        <f>SUM('2019'!Q394:Q396,'2020'!Q394:Q396,'2021'!Q394:Q396,'2022'!Q394:Q396,'2023'!Q394:Q396,'2024'!Q394:Q396,'2025'!Q394:Q396,'2026'!Q394:Q396)</f>
        <v>48</v>
      </c>
    </row>
    <row r="395" spans="1:17" x14ac:dyDescent="0.25">
      <c r="A395" s="44"/>
      <c r="B395" s="19" t="s">
        <v>1</v>
      </c>
      <c r="C395" s="17">
        <f>SUM('2015:2026'!C395)</f>
        <v>314</v>
      </c>
      <c r="D395" s="17">
        <f>SUM('2015:2026'!D395)</f>
        <v>276</v>
      </c>
      <c r="E395" s="17">
        <f>SUM('2015:2026'!E395)</f>
        <v>973</v>
      </c>
      <c r="F395" s="17">
        <f>SUM('2015:2026'!F395)</f>
        <v>947</v>
      </c>
      <c r="G395" s="17">
        <f>SUM('2015:2026'!G395)</f>
        <v>1176</v>
      </c>
      <c r="H395" s="17">
        <f>SUM('2015:2026'!H395)</f>
        <v>1171</v>
      </c>
      <c r="I395" s="17">
        <f>SUM('2015:2026'!I395)</f>
        <v>659</v>
      </c>
      <c r="J395" s="17">
        <f>SUM('2015:2026'!J395)</f>
        <v>52</v>
      </c>
      <c r="K395" s="17">
        <f>SUM('2015:2026'!K395)</f>
        <v>34</v>
      </c>
      <c r="L395" s="17">
        <f>SUM('2015:2026'!L395)</f>
        <v>159</v>
      </c>
      <c r="M395" s="17">
        <f>SUM('2015:2026'!M395)</f>
        <v>111</v>
      </c>
      <c r="N395" s="17">
        <f>SUM('2015:2026'!N395)</f>
        <v>127</v>
      </c>
      <c r="O395" s="3">
        <f t="shared" ref="O395:O396" si="80">SUM(C395:N395)</f>
        <v>5999</v>
      </c>
      <c r="Q395" s="39"/>
    </row>
    <row r="396" spans="1:17" x14ac:dyDescent="0.25">
      <c r="A396" s="45"/>
      <c r="B396" s="23" t="s">
        <v>3</v>
      </c>
      <c r="C396" s="24">
        <f>SUM('2015:2026'!C396)</f>
        <v>23</v>
      </c>
      <c r="D396" s="24">
        <f>SUM('2015:2026'!D396)</f>
        <v>12</v>
      </c>
      <c r="E396" s="24">
        <f>SUM('2015:2026'!E396)</f>
        <v>11</v>
      </c>
      <c r="F396" s="24">
        <f>SUM('2015:2026'!F396)</f>
        <v>7</v>
      </c>
      <c r="G396" s="24">
        <f>SUM('2015:2026'!G396)</f>
        <v>2</v>
      </c>
      <c r="H396" s="24">
        <f>SUM('2015:2026'!H396)</f>
        <v>0</v>
      </c>
      <c r="I396" s="24">
        <f>SUM('2015:2026'!I396)</f>
        <v>0</v>
      </c>
      <c r="J396" s="24">
        <f>SUM('2015:2026'!J396)</f>
        <v>0</v>
      </c>
      <c r="K396" s="24">
        <f>SUM('2015:2026'!K396)</f>
        <v>0</v>
      </c>
      <c r="L396" s="24">
        <f>SUM('2015:2026'!L396)</f>
        <v>0</v>
      </c>
      <c r="M396" s="24">
        <f>SUM('2015:2026'!M396)</f>
        <v>0</v>
      </c>
      <c r="N396" s="24">
        <f>SUM('2015:2026'!N396)</f>
        <v>0</v>
      </c>
      <c r="O396" s="25">
        <f t="shared" si="80"/>
        <v>55</v>
      </c>
      <c r="Q396" s="39"/>
    </row>
    <row r="397" spans="1:17" x14ac:dyDescent="0.25">
      <c r="A397" s="43" t="s">
        <v>166</v>
      </c>
      <c r="B397" s="20" t="s">
        <v>2</v>
      </c>
      <c r="C397" s="21">
        <f>SUM('2015:2026'!C397)</f>
        <v>0</v>
      </c>
      <c r="D397" s="21">
        <f>SUM('2015:2026'!D397)</f>
        <v>36</v>
      </c>
      <c r="E397" s="21">
        <f>SUM('2015:2026'!E397)</f>
        <v>82</v>
      </c>
      <c r="F397" s="21">
        <f>SUM('2015:2026'!F397)</f>
        <v>41</v>
      </c>
      <c r="G397" s="21">
        <f>SUM('2015:2026'!G397)</f>
        <v>0</v>
      </c>
      <c r="H397" s="21">
        <f>SUM('2015:2026'!H397)</f>
        <v>0</v>
      </c>
      <c r="I397" s="21">
        <f>SUM('2015:2026'!I397)</f>
        <v>0</v>
      </c>
      <c r="J397" s="21">
        <f>SUM('2015:2026'!J397)</f>
        <v>0</v>
      </c>
      <c r="K397" s="21">
        <f>SUM('2015:2026'!K397)</f>
        <v>0</v>
      </c>
      <c r="L397" s="21">
        <f>SUM('2015:2026'!L397)</f>
        <v>0</v>
      </c>
      <c r="M397" s="21">
        <f>SUM('2015:2026'!M397)</f>
        <v>0</v>
      </c>
      <c r="N397" s="21">
        <f>SUM('2015:2026'!N397)</f>
        <v>0</v>
      </c>
      <c r="O397" s="22">
        <f>SUM(C397:N397)</f>
        <v>159</v>
      </c>
      <c r="Q397" s="38">
        <f>SUM('2019'!Q397:Q399,'2020'!Q397:Q399,'2021'!Q397:Q399,'2022'!Q397:Q399,'2023'!Q397:Q399,'2024'!Q397:Q399,'2025'!Q397:Q399,'2026'!Q397:Q399)</f>
        <v>5</v>
      </c>
    </row>
    <row r="398" spans="1:17" x14ac:dyDescent="0.25">
      <c r="A398" s="44"/>
      <c r="B398" s="19" t="s">
        <v>1</v>
      </c>
      <c r="C398" s="17">
        <f>SUM('2015:2026'!C398)</f>
        <v>66</v>
      </c>
      <c r="D398" s="17">
        <f>SUM('2015:2026'!D398)</f>
        <v>73</v>
      </c>
      <c r="E398" s="17">
        <f>SUM('2015:2026'!E398)</f>
        <v>155</v>
      </c>
      <c r="F398" s="17">
        <f>SUM('2015:2026'!F398)</f>
        <v>97</v>
      </c>
      <c r="G398" s="17">
        <f>SUM('2015:2026'!G398)</f>
        <v>204</v>
      </c>
      <c r="H398" s="17">
        <f>SUM('2015:2026'!H398)</f>
        <v>144</v>
      </c>
      <c r="I398" s="17">
        <f>SUM('2015:2026'!I398)</f>
        <v>63</v>
      </c>
      <c r="J398" s="17">
        <f>SUM('2015:2026'!J398)</f>
        <v>0</v>
      </c>
      <c r="K398" s="17">
        <f>SUM('2015:2026'!K398)</f>
        <v>0</v>
      </c>
      <c r="L398" s="17">
        <f>SUM('2015:2026'!L398)</f>
        <v>66</v>
      </c>
      <c r="M398" s="17">
        <f>SUM('2015:2026'!M398)</f>
        <v>8</v>
      </c>
      <c r="N398" s="17">
        <f>SUM('2015:2026'!N398)</f>
        <v>9</v>
      </c>
      <c r="O398" s="3">
        <f t="shared" ref="O398:O399" si="81">SUM(C398:N398)</f>
        <v>885</v>
      </c>
      <c r="Q398" s="39"/>
    </row>
    <row r="399" spans="1:17" x14ac:dyDescent="0.25">
      <c r="A399" s="45"/>
      <c r="B399" s="23" t="s">
        <v>3</v>
      </c>
      <c r="C399" s="24">
        <f>SUM('2015:2026'!C399)</f>
        <v>9</v>
      </c>
      <c r="D399" s="24">
        <f>SUM('2015:2026'!D399)</f>
        <v>5</v>
      </c>
      <c r="E399" s="24">
        <f>SUM('2015:2026'!E399)</f>
        <v>0</v>
      </c>
      <c r="F399" s="24">
        <f>SUM('2015:2026'!F399)</f>
        <v>0</v>
      </c>
      <c r="G399" s="24">
        <f>SUM('2015:2026'!G399)</f>
        <v>5</v>
      </c>
      <c r="H399" s="24">
        <f>SUM('2015:2026'!H399)</f>
        <v>3</v>
      </c>
      <c r="I399" s="24">
        <f>SUM('2015:2026'!I399)</f>
        <v>0</v>
      </c>
      <c r="J399" s="24">
        <f>SUM('2015:2026'!J399)</f>
        <v>0</v>
      </c>
      <c r="K399" s="24">
        <f>SUM('2015:2026'!K399)</f>
        <v>0</v>
      </c>
      <c r="L399" s="24">
        <f>SUM('2015:2026'!L399)</f>
        <v>0</v>
      </c>
      <c r="M399" s="24">
        <f>SUM('2015:2026'!M399)</f>
        <v>0</v>
      </c>
      <c r="N399" s="24">
        <f>SUM('2015:2026'!N399)</f>
        <v>16</v>
      </c>
      <c r="O399" s="25">
        <f t="shared" si="81"/>
        <v>38</v>
      </c>
      <c r="Q399" s="39"/>
    </row>
    <row r="400" spans="1:17" x14ac:dyDescent="0.25">
      <c r="A400" s="43" t="s">
        <v>167</v>
      </c>
      <c r="B400" s="20" t="s">
        <v>2</v>
      </c>
      <c r="C400" s="21">
        <f>SUM('2015:2026'!C400)</f>
        <v>0</v>
      </c>
      <c r="D400" s="21">
        <f>SUM('2015:2026'!D400)</f>
        <v>0</v>
      </c>
      <c r="E400" s="21">
        <f>SUM('2015:2026'!E400)</f>
        <v>0</v>
      </c>
      <c r="F400" s="21">
        <f>SUM('2015:2026'!F400)</f>
        <v>0</v>
      </c>
      <c r="G400" s="21">
        <f>SUM('2015:2026'!G400)</f>
        <v>0</v>
      </c>
      <c r="H400" s="21">
        <f>SUM('2015:2026'!H400)</f>
        <v>0</v>
      </c>
      <c r="I400" s="21">
        <f>SUM('2015:2026'!I400)</f>
        <v>0</v>
      </c>
      <c r="J400" s="21">
        <f>SUM('2015:2026'!J400)</f>
        <v>0</v>
      </c>
      <c r="K400" s="21">
        <f>SUM('2015:2026'!K400)</f>
        <v>0</v>
      </c>
      <c r="L400" s="21">
        <f>SUM('2015:2026'!L400)</f>
        <v>0</v>
      </c>
      <c r="M400" s="21">
        <f>SUM('2015:2026'!M400)</f>
        <v>0</v>
      </c>
      <c r="N400" s="21">
        <f>SUM('2015:2026'!N400)</f>
        <v>0</v>
      </c>
      <c r="O400" s="22">
        <f>SUM(C400:N400)</f>
        <v>0</v>
      </c>
      <c r="Q400" s="38">
        <f>SUM('2019'!Q400:Q402,'2020'!Q400:Q402,'2021'!Q400:Q402,'2022'!Q400:Q402,'2023'!Q400:Q402,'2024'!Q400:Q402,'2025'!Q400:Q402,'2026'!Q400:Q402)</f>
        <v>10</v>
      </c>
    </row>
    <row r="401" spans="1:17" x14ac:dyDescent="0.25">
      <c r="A401" s="44"/>
      <c r="B401" s="19" t="s">
        <v>1</v>
      </c>
      <c r="C401" s="17">
        <f>SUM('2015:2026'!C401)</f>
        <v>59</v>
      </c>
      <c r="D401" s="17">
        <f>SUM('2015:2026'!D401)</f>
        <v>194</v>
      </c>
      <c r="E401" s="17">
        <f>SUM('2015:2026'!E401)</f>
        <v>477</v>
      </c>
      <c r="F401" s="17">
        <f>SUM('2015:2026'!F401)</f>
        <v>104</v>
      </c>
      <c r="G401" s="17">
        <f>SUM('2015:2026'!G401)</f>
        <v>137</v>
      </c>
      <c r="H401" s="17">
        <f>SUM('2015:2026'!H401)</f>
        <v>163</v>
      </c>
      <c r="I401" s="17">
        <f>SUM('2015:2026'!I401)</f>
        <v>124</v>
      </c>
      <c r="J401" s="17">
        <f>SUM('2015:2026'!J401)</f>
        <v>0</v>
      </c>
      <c r="K401" s="17">
        <f>SUM('2015:2026'!K401)</f>
        <v>148</v>
      </c>
      <c r="L401" s="17">
        <f>SUM('2015:2026'!L401)</f>
        <v>196</v>
      </c>
      <c r="M401" s="17">
        <f>SUM('2015:2026'!M401)</f>
        <v>113</v>
      </c>
      <c r="N401" s="17">
        <f>SUM('2015:2026'!N401)</f>
        <v>67</v>
      </c>
      <c r="O401" s="3">
        <f t="shared" ref="O401:O402" si="82">SUM(C401:N401)</f>
        <v>1782</v>
      </c>
      <c r="Q401" s="39"/>
    </row>
    <row r="402" spans="1:17" x14ac:dyDescent="0.25">
      <c r="A402" s="45"/>
      <c r="B402" s="23" t="s">
        <v>3</v>
      </c>
      <c r="C402" s="24">
        <f>SUM('2015:2026'!C402)</f>
        <v>5</v>
      </c>
      <c r="D402" s="24">
        <f>SUM('2015:2026'!D402)</f>
        <v>3</v>
      </c>
      <c r="E402" s="24">
        <f>SUM('2015:2026'!E402)</f>
        <v>2</v>
      </c>
      <c r="F402" s="24">
        <f>SUM('2015:2026'!F402)</f>
        <v>5</v>
      </c>
      <c r="G402" s="24">
        <f>SUM('2015:2026'!G402)</f>
        <v>0</v>
      </c>
      <c r="H402" s="24">
        <f>SUM('2015:2026'!H402)</f>
        <v>3</v>
      </c>
      <c r="I402" s="24">
        <f>SUM('2015:2026'!I402)</f>
        <v>3</v>
      </c>
      <c r="J402" s="24">
        <f>SUM('2015:2026'!J402)</f>
        <v>0</v>
      </c>
      <c r="K402" s="24">
        <f>SUM('2015:2026'!K402)</f>
        <v>0</v>
      </c>
      <c r="L402" s="24">
        <f>SUM('2015:2026'!L402)</f>
        <v>0</v>
      </c>
      <c r="M402" s="24">
        <f>SUM('2015:2026'!M402)</f>
        <v>15</v>
      </c>
      <c r="N402" s="24">
        <f>SUM('2015:2026'!N402)</f>
        <v>16</v>
      </c>
      <c r="O402" s="25">
        <f t="shared" si="82"/>
        <v>52</v>
      </c>
      <c r="Q402" s="39"/>
    </row>
    <row r="403" spans="1:17" x14ac:dyDescent="0.25">
      <c r="A403" s="43" t="s">
        <v>168</v>
      </c>
      <c r="B403" s="20" t="s">
        <v>2</v>
      </c>
      <c r="C403" s="21">
        <f>SUM('2015:2026'!C403)</f>
        <v>0</v>
      </c>
      <c r="D403" s="21">
        <f>SUM('2015:2026'!D403)</f>
        <v>0</v>
      </c>
      <c r="E403" s="21">
        <f>SUM('2015:2026'!E403)</f>
        <v>0</v>
      </c>
      <c r="F403" s="21">
        <f>SUM('2015:2026'!F403)</f>
        <v>0</v>
      </c>
      <c r="G403" s="21">
        <f>SUM('2015:2026'!G403)</f>
        <v>0</v>
      </c>
      <c r="H403" s="21">
        <f>SUM('2015:2026'!H403)</f>
        <v>0</v>
      </c>
      <c r="I403" s="21">
        <f>SUM('2015:2026'!I403)</f>
        <v>0</v>
      </c>
      <c r="J403" s="21">
        <f>SUM('2015:2026'!J403)</f>
        <v>0</v>
      </c>
      <c r="K403" s="21">
        <f>SUM('2015:2026'!K403)</f>
        <v>0</v>
      </c>
      <c r="L403" s="21">
        <f>SUM('2015:2026'!L403)</f>
        <v>0</v>
      </c>
      <c r="M403" s="21">
        <f>SUM('2015:2026'!M403)</f>
        <v>0</v>
      </c>
      <c r="N403" s="21">
        <f>SUM('2015:2026'!N403)</f>
        <v>0</v>
      </c>
      <c r="O403" s="22">
        <f>SUM(C403:N403)</f>
        <v>0</v>
      </c>
      <c r="Q403" s="38">
        <f>SUM('2019'!Q403:Q405,'2020'!Q403:Q405,'2021'!Q403:Q405,'2022'!Q403:Q405,'2023'!Q403:Q405,'2024'!Q403:Q405,'2025'!Q403:Q405,'2026'!Q403:Q405)</f>
        <v>84</v>
      </c>
    </row>
    <row r="404" spans="1:17" x14ac:dyDescent="0.25">
      <c r="A404" s="44"/>
      <c r="B404" s="19" t="s">
        <v>1</v>
      </c>
      <c r="C404" s="17">
        <f>SUM('2015:2026'!C404)</f>
        <v>763</v>
      </c>
      <c r="D404" s="17">
        <f>SUM('2015:2026'!D404)</f>
        <v>856</v>
      </c>
      <c r="E404" s="17">
        <f>SUM('2015:2026'!E404)</f>
        <v>1246</v>
      </c>
      <c r="F404" s="17">
        <f>SUM('2015:2026'!F404)</f>
        <v>768</v>
      </c>
      <c r="G404" s="17">
        <f>SUM('2015:2026'!G404)</f>
        <v>1178</v>
      </c>
      <c r="H404" s="17">
        <f>SUM('2015:2026'!H404)</f>
        <v>907</v>
      </c>
      <c r="I404" s="17">
        <f>SUM('2015:2026'!I404)</f>
        <v>426</v>
      </c>
      <c r="J404" s="17">
        <f>SUM('2015:2026'!J404)</f>
        <v>0</v>
      </c>
      <c r="K404" s="17">
        <f>SUM('2015:2026'!K404)</f>
        <v>0</v>
      </c>
      <c r="L404" s="17">
        <f>SUM('2015:2026'!L404)</f>
        <v>153</v>
      </c>
      <c r="M404" s="17">
        <f>SUM('2015:2026'!M404)</f>
        <v>378</v>
      </c>
      <c r="N404" s="17">
        <f>SUM('2015:2026'!N404)</f>
        <v>339</v>
      </c>
      <c r="O404" s="3">
        <f t="shared" ref="O404:O405" si="83">SUM(C404:N404)</f>
        <v>7014</v>
      </c>
      <c r="Q404" s="39"/>
    </row>
    <row r="405" spans="1:17" x14ac:dyDescent="0.25">
      <c r="A405" s="45"/>
      <c r="B405" s="23" t="s">
        <v>3</v>
      </c>
      <c r="C405" s="24">
        <f>SUM('2015:2026'!C405)</f>
        <v>13</v>
      </c>
      <c r="D405" s="24">
        <f>SUM('2015:2026'!D405)</f>
        <v>25</v>
      </c>
      <c r="E405" s="24">
        <f>SUM('2015:2026'!E405)</f>
        <v>19</v>
      </c>
      <c r="F405" s="24">
        <f>SUM('2015:2026'!F405)</f>
        <v>15</v>
      </c>
      <c r="G405" s="24">
        <f>SUM('2015:2026'!G405)</f>
        <v>15</v>
      </c>
      <c r="H405" s="24">
        <f>SUM('2015:2026'!H405)</f>
        <v>14</v>
      </c>
      <c r="I405" s="24">
        <f>SUM('2015:2026'!I405)</f>
        <v>11</v>
      </c>
      <c r="J405" s="24">
        <f>SUM('2015:2026'!J405)</f>
        <v>0</v>
      </c>
      <c r="K405" s="24">
        <f>SUM('2015:2026'!K405)</f>
        <v>0</v>
      </c>
      <c r="L405" s="24">
        <f>SUM('2015:2026'!L405)</f>
        <v>0</v>
      </c>
      <c r="M405" s="24">
        <f>SUM('2015:2026'!M405)</f>
        <v>119</v>
      </c>
      <c r="N405" s="24">
        <f>SUM('2015:2026'!N405)</f>
        <v>15</v>
      </c>
      <c r="O405" s="25">
        <f t="shared" si="83"/>
        <v>246</v>
      </c>
      <c r="Q405" s="39"/>
    </row>
    <row r="406" spans="1:17" x14ac:dyDescent="0.25">
      <c r="A406" s="43" t="s">
        <v>169</v>
      </c>
      <c r="B406" s="20" t="s">
        <v>2</v>
      </c>
      <c r="C406" s="21">
        <f>SUM('2015:2026'!C406)</f>
        <v>0</v>
      </c>
      <c r="D406" s="21">
        <f>SUM('2015:2026'!D406)</f>
        <v>124</v>
      </c>
      <c r="E406" s="21">
        <f>SUM('2015:2026'!E406)</f>
        <v>230</v>
      </c>
      <c r="F406" s="21">
        <f>SUM('2015:2026'!F406)</f>
        <v>86</v>
      </c>
      <c r="G406" s="21">
        <f>SUM('2015:2026'!G406)</f>
        <v>0</v>
      </c>
      <c r="H406" s="21">
        <f>SUM('2015:2026'!H406)</f>
        <v>0</v>
      </c>
      <c r="I406" s="21">
        <f>SUM('2015:2026'!I406)</f>
        <v>0</v>
      </c>
      <c r="J406" s="21">
        <f>SUM('2015:2026'!J406)</f>
        <v>0</v>
      </c>
      <c r="K406" s="21">
        <f>SUM('2015:2026'!K406)</f>
        <v>0</v>
      </c>
      <c r="L406" s="21">
        <f>SUM('2015:2026'!L406)</f>
        <v>0</v>
      </c>
      <c r="M406" s="21">
        <f>SUM('2015:2026'!M406)</f>
        <v>0</v>
      </c>
      <c r="N406" s="21">
        <f>SUM('2015:2026'!N406)</f>
        <v>0</v>
      </c>
      <c r="O406" s="22">
        <f>SUM(C406:N406)</f>
        <v>440</v>
      </c>
      <c r="Q406" s="38">
        <f>SUM('2019'!Q406:Q408,'2020'!Q406:Q408,'2021'!Q406:Q408,'2022'!Q406:Q408,'2023'!Q406:Q408,'2024'!Q406:Q408,'2025'!Q406:Q408,'2026'!Q406:Q408)</f>
        <v>84</v>
      </c>
    </row>
    <row r="407" spans="1:17" x14ac:dyDescent="0.25">
      <c r="A407" s="44"/>
      <c r="B407" s="19" t="s">
        <v>1</v>
      </c>
      <c r="C407" s="17">
        <f>SUM('2015:2026'!C407)</f>
        <v>30</v>
      </c>
      <c r="D407" s="17">
        <f>SUM('2015:2026'!D407)</f>
        <v>39</v>
      </c>
      <c r="E407" s="17">
        <f>SUM('2015:2026'!E407)</f>
        <v>39</v>
      </c>
      <c r="F407" s="17">
        <f>SUM('2015:2026'!F407)</f>
        <v>54</v>
      </c>
      <c r="G407" s="17">
        <f>SUM('2015:2026'!G407)</f>
        <v>67</v>
      </c>
      <c r="H407" s="17">
        <f>SUM('2015:2026'!H407)</f>
        <v>83</v>
      </c>
      <c r="I407" s="17">
        <f>SUM('2015:2026'!I407)</f>
        <v>88</v>
      </c>
      <c r="J407" s="17">
        <f>SUM('2015:2026'!J407)</f>
        <v>0</v>
      </c>
      <c r="K407" s="17">
        <f>SUM('2015:2026'!K407)</f>
        <v>0</v>
      </c>
      <c r="L407" s="17">
        <f>SUM('2015:2026'!L407)</f>
        <v>59</v>
      </c>
      <c r="M407" s="17">
        <f>SUM('2015:2026'!M407)</f>
        <v>59</v>
      </c>
      <c r="N407" s="17">
        <f>SUM('2015:2026'!N407)</f>
        <v>63</v>
      </c>
      <c r="O407" s="3">
        <f t="shared" ref="O407:O408" si="84">SUM(C407:N407)</f>
        <v>581</v>
      </c>
      <c r="Q407" s="39"/>
    </row>
    <row r="408" spans="1:17" x14ac:dyDescent="0.25">
      <c r="A408" s="45"/>
      <c r="B408" s="23" t="s">
        <v>3</v>
      </c>
      <c r="C408" s="24">
        <f>SUM('2015:2026'!C408)</f>
        <v>0</v>
      </c>
      <c r="D408" s="24">
        <f>SUM('2015:2026'!D408)</f>
        <v>151</v>
      </c>
      <c r="E408" s="24">
        <f>SUM('2015:2026'!E408)</f>
        <v>23</v>
      </c>
      <c r="F408" s="24">
        <f>SUM('2015:2026'!F408)</f>
        <v>23</v>
      </c>
      <c r="G408" s="24">
        <f>SUM('2015:2026'!G408)</f>
        <v>18</v>
      </c>
      <c r="H408" s="24">
        <f>SUM('2015:2026'!H408)</f>
        <v>32</v>
      </c>
      <c r="I408" s="24">
        <f>SUM('2015:2026'!I408)</f>
        <v>22</v>
      </c>
      <c r="J408" s="24">
        <f>SUM('2015:2026'!J408)</f>
        <v>0</v>
      </c>
      <c r="K408" s="24">
        <f>SUM('2015:2026'!K408)</f>
        <v>0</v>
      </c>
      <c r="L408" s="24">
        <f>SUM('2015:2026'!L408)</f>
        <v>0</v>
      </c>
      <c r="M408" s="24">
        <f>SUM('2015:2026'!M408)</f>
        <v>0</v>
      </c>
      <c r="N408" s="24">
        <f>SUM('2015:2026'!N408)</f>
        <v>0</v>
      </c>
      <c r="O408" s="25">
        <f t="shared" si="84"/>
        <v>269</v>
      </c>
      <c r="Q408" s="39"/>
    </row>
    <row r="409" spans="1:17" x14ac:dyDescent="0.25">
      <c r="A409" s="43" t="s">
        <v>170</v>
      </c>
      <c r="B409" s="20" t="s">
        <v>2</v>
      </c>
      <c r="C409" s="21">
        <f>SUM('2015:2026'!C409)</f>
        <v>0</v>
      </c>
      <c r="D409" s="21">
        <f>SUM('2015:2026'!D409)</f>
        <v>0</v>
      </c>
      <c r="E409" s="21">
        <f>SUM('2015:2026'!E409)</f>
        <v>0</v>
      </c>
      <c r="F409" s="21">
        <f>SUM('2015:2026'!F409)</f>
        <v>0</v>
      </c>
      <c r="G409" s="21">
        <f>SUM('2015:2026'!G409)</f>
        <v>0</v>
      </c>
      <c r="H409" s="21">
        <f>SUM('2015:2026'!H409)</f>
        <v>0</v>
      </c>
      <c r="I409" s="21">
        <f>SUM('2015:2026'!I409)</f>
        <v>0</v>
      </c>
      <c r="J409" s="21">
        <f>SUM('2015:2026'!J409)</f>
        <v>0</v>
      </c>
      <c r="K409" s="21">
        <f>SUM('2015:2026'!K409)</f>
        <v>0</v>
      </c>
      <c r="L409" s="21">
        <f>SUM('2015:2026'!L409)</f>
        <v>0</v>
      </c>
      <c r="M409" s="21">
        <f>SUM('2015:2026'!M409)</f>
        <v>0</v>
      </c>
      <c r="N409" s="21">
        <f>SUM('2015:2026'!N409)</f>
        <v>0</v>
      </c>
      <c r="O409" s="22">
        <f>SUM(C409:N409)</f>
        <v>0</v>
      </c>
      <c r="Q409" s="38">
        <f>SUM('2019'!Q409:Q411,'2020'!Q409:Q411,'2021'!Q409:Q411,'2022'!Q409:Q411,'2023'!Q409:Q411,'2024'!Q409:Q411,'2025'!Q409:Q411,'2026'!Q409:Q411)</f>
        <v>34</v>
      </c>
    </row>
    <row r="410" spans="1:17" x14ac:dyDescent="0.25">
      <c r="A410" s="44"/>
      <c r="B410" s="19" t="s">
        <v>1</v>
      </c>
      <c r="C410" s="17">
        <f>SUM('2015:2026'!C410)</f>
        <v>121</v>
      </c>
      <c r="D410" s="17">
        <f>SUM('2015:2026'!D410)</f>
        <v>126</v>
      </c>
      <c r="E410" s="17">
        <f>SUM('2015:2026'!E410)</f>
        <v>172</v>
      </c>
      <c r="F410" s="17">
        <f>SUM('2015:2026'!F410)</f>
        <v>199</v>
      </c>
      <c r="G410" s="17">
        <f>SUM('2015:2026'!G410)</f>
        <v>221</v>
      </c>
      <c r="H410" s="17">
        <f>SUM('2015:2026'!H410)</f>
        <v>110</v>
      </c>
      <c r="I410" s="17">
        <f>SUM('2015:2026'!I410)</f>
        <v>85</v>
      </c>
      <c r="J410" s="17">
        <f>SUM('2015:2026'!J410)</f>
        <v>0</v>
      </c>
      <c r="K410" s="17">
        <f>SUM('2015:2026'!K410)</f>
        <v>0</v>
      </c>
      <c r="L410" s="17">
        <f>SUM('2015:2026'!L410)</f>
        <v>155</v>
      </c>
      <c r="M410" s="17">
        <f>SUM('2015:2026'!M410)</f>
        <v>79</v>
      </c>
      <c r="N410" s="17">
        <f>SUM('2015:2026'!N410)</f>
        <v>91</v>
      </c>
      <c r="O410" s="3">
        <f t="shared" ref="O410:O411" si="85">SUM(C410:N410)</f>
        <v>1359</v>
      </c>
      <c r="Q410" s="39"/>
    </row>
    <row r="411" spans="1:17" x14ac:dyDescent="0.25">
      <c r="A411" s="45"/>
      <c r="B411" s="23" t="s">
        <v>3</v>
      </c>
      <c r="C411" s="24">
        <f>SUM('2015:2026'!C411)</f>
        <v>4</v>
      </c>
      <c r="D411" s="24">
        <f>SUM('2015:2026'!D411)</f>
        <v>6</v>
      </c>
      <c r="E411" s="24">
        <f>SUM('2015:2026'!E411)</f>
        <v>11</v>
      </c>
      <c r="F411" s="24">
        <f>SUM('2015:2026'!F411)</f>
        <v>6</v>
      </c>
      <c r="G411" s="24">
        <f>SUM('2015:2026'!G411)</f>
        <v>13</v>
      </c>
      <c r="H411" s="24">
        <f>SUM('2015:2026'!H411)</f>
        <v>1</v>
      </c>
      <c r="I411" s="24">
        <f>SUM('2015:2026'!I411)</f>
        <v>8</v>
      </c>
      <c r="J411" s="24">
        <f>SUM('2015:2026'!J411)</f>
        <v>0</v>
      </c>
      <c r="K411" s="24">
        <f>SUM('2015:2026'!K411)</f>
        <v>0</v>
      </c>
      <c r="L411" s="24">
        <f>SUM('2015:2026'!L411)</f>
        <v>0</v>
      </c>
      <c r="M411" s="24">
        <f>SUM('2015:2026'!M411)</f>
        <v>0</v>
      </c>
      <c r="N411" s="24">
        <f>SUM('2015:2026'!N411)</f>
        <v>252</v>
      </c>
      <c r="O411" s="25">
        <f t="shared" si="85"/>
        <v>301</v>
      </c>
      <c r="Q411" s="39"/>
    </row>
    <row r="412" spans="1:17" x14ac:dyDescent="0.25">
      <c r="A412" s="43" t="s">
        <v>173</v>
      </c>
      <c r="B412" s="20" t="s">
        <v>2</v>
      </c>
      <c r="C412" s="21">
        <f>SUM('2015:2026'!C412)</f>
        <v>0</v>
      </c>
      <c r="D412" s="21">
        <f>SUM('2015:2026'!D412)</f>
        <v>15</v>
      </c>
      <c r="E412" s="21">
        <f>SUM('2015:2026'!E412)</f>
        <v>36</v>
      </c>
      <c r="F412" s="21">
        <f>SUM('2015:2026'!F412)</f>
        <v>7</v>
      </c>
      <c r="G412" s="21">
        <f>SUM('2015:2026'!G412)</f>
        <v>0</v>
      </c>
      <c r="H412" s="21">
        <f>SUM('2015:2026'!H412)</f>
        <v>0</v>
      </c>
      <c r="I412" s="21">
        <f>SUM('2015:2026'!I412)</f>
        <v>0</v>
      </c>
      <c r="J412" s="21">
        <f>SUM('2015:2026'!J412)</f>
        <v>108</v>
      </c>
      <c r="K412" s="21">
        <f>SUM('2015:2026'!K412)</f>
        <v>82</v>
      </c>
      <c r="L412" s="21">
        <f>SUM('2015:2026'!L412)</f>
        <v>27</v>
      </c>
      <c r="M412" s="21">
        <f>SUM('2015:2026'!M412)</f>
        <v>0</v>
      </c>
      <c r="N412" s="21">
        <f>SUM('2015:2026'!N412)</f>
        <v>0</v>
      </c>
      <c r="O412" s="22">
        <f>SUM(C412:N412)</f>
        <v>275</v>
      </c>
      <c r="Q412" s="38">
        <f>SUM('2019'!Q412:Q414,'2020'!Q412:Q414,'2021'!Q412:Q414,'2022'!Q412:Q414,'2023'!Q412:Q414,'2024'!Q412:Q414,'2025'!Q412:Q414,'2026'!Q412:Q414)</f>
        <v>74</v>
      </c>
    </row>
    <row r="413" spans="1:17" x14ac:dyDescent="0.25">
      <c r="A413" s="44"/>
      <c r="B413" s="19" t="s">
        <v>1</v>
      </c>
      <c r="C413" s="17">
        <f>SUM('2015:2026'!C413)</f>
        <v>163</v>
      </c>
      <c r="D413" s="17">
        <f>SUM('2015:2026'!D413)</f>
        <v>115</v>
      </c>
      <c r="E413" s="17">
        <f>SUM('2015:2026'!E413)</f>
        <v>118</v>
      </c>
      <c r="F413" s="17">
        <f>SUM('2015:2026'!F413)</f>
        <v>83</v>
      </c>
      <c r="G413" s="17">
        <f>SUM('2015:2026'!G413)</f>
        <v>177</v>
      </c>
      <c r="H413" s="17">
        <f>SUM('2015:2026'!H413)</f>
        <v>129</v>
      </c>
      <c r="I413" s="17">
        <f>SUM('2015:2026'!I413)</f>
        <v>124</v>
      </c>
      <c r="J413" s="17">
        <f>SUM('2015:2026'!J413)</f>
        <v>109</v>
      </c>
      <c r="K413" s="17">
        <f>SUM('2015:2026'!K413)</f>
        <v>53</v>
      </c>
      <c r="L413" s="17">
        <f>SUM('2015:2026'!L413)</f>
        <v>70</v>
      </c>
      <c r="M413" s="17">
        <f>SUM('2015:2026'!M413)</f>
        <v>75</v>
      </c>
      <c r="N413" s="17">
        <f>SUM('2015:2026'!N413)</f>
        <v>89</v>
      </c>
      <c r="O413" s="3">
        <f t="shared" ref="O413:O414" si="86">SUM(C413:N413)</f>
        <v>1305</v>
      </c>
      <c r="Q413" s="39"/>
    </row>
    <row r="414" spans="1:17" x14ac:dyDescent="0.25">
      <c r="A414" s="45"/>
      <c r="B414" s="23" t="s">
        <v>3</v>
      </c>
      <c r="C414" s="24">
        <f>SUM('2015:2026'!C414)</f>
        <v>4</v>
      </c>
      <c r="D414" s="24">
        <f>SUM('2015:2026'!D414)</f>
        <v>15</v>
      </c>
      <c r="E414" s="24">
        <f>SUM('2015:2026'!E414)</f>
        <v>11</v>
      </c>
      <c r="F414" s="24">
        <f>SUM('2015:2026'!F414)</f>
        <v>18</v>
      </c>
      <c r="G414" s="24">
        <f>SUM('2015:2026'!G414)</f>
        <v>11</v>
      </c>
      <c r="H414" s="24">
        <f>SUM('2015:2026'!H414)</f>
        <v>4</v>
      </c>
      <c r="I414" s="24">
        <f>SUM('2015:2026'!I414)</f>
        <v>2</v>
      </c>
      <c r="J414" s="24">
        <f>SUM('2015:2026'!J414)</f>
        <v>0</v>
      </c>
      <c r="K414" s="24">
        <f>SUM('2015:2026'!K414)</f>
        <v>0</v>
      </c>
      <c r="L414" s="24">
        <f>SUM('2015:2026'!L414)</f>
        <v>0</v>
      </c>
      <c r="M414" s="24">
        <f>SUM('2015:2026'!M414)</f>
        <v>139</v>
      </c>
      <c r="N414" s="24">
        <f>SUM('2015:2026'!N414)</f>
        <v>47</v>
      </c>
      <c r="O414" s="25">
        <f t="shared" si="86"/>
        <v>251</v>
      </c>
      <c r="Q414" s="39"/>
    </row>
    <row r="415" spans="1:17" x14ac:dyDescent="0.25">
      <c r="A415" s="43" t="s">
        <v>174</v>
      </c>
      <c r="B415" s="20" t="s">
        <v>2</v>
      </c>
      <c r="C415" s="21">
        <f>SUM('2015:2026'!C415)</f>
        <v>0</v>
      </c>
      <c r="D415" s="21">
        <f>SUM('2015:2026'!D415)</f>
        <v>0</v>
      </c>
      <c r="E415" s="21">
        <f>SUM('2015:2026'!E415)</f>
        <v>0</v>
      </c>
      <c r="F415" s="21">
        <f>SUM('2015:2026'!F415)</f>
        <v>0</v>
      </c>
      <c r="G415" s="21">
        <f>SUM('2015:2026'!G415)</f>
        <v>0</v>
      </c>
      <c r="H415" s="21">
        <f>SUM('2015:2026'!H415)</f>
        <v>0</v>
      </c>
      <c r="I415" s="21">
        <f>SUM('2015:2026'!I415)</f>
        <v>0</v>
      </c>
      <c r="J415" s="21">
        <f>SUM('2015:2026'!J415)</f>
        <v>0</v>
      </c>
      <c r="K415" s="21">
        <f>SUM('2015:2026'!K415)</f>
        <v>0</v>
      </c>
      <c r="L415" s="21">
        <f>SUM('2015:2026'!L415)</f>
        <v>0</v>
      </c>
      <c r="M415" s="21">
        <f>SUM('2015:2026'!M415)</f>
        <v>0</v>
      </c>
      <c r="N415" s="21">
        <f>SUM('2015:2026'!N415)</f>
        <v>0</v>
      </c>
      <c r="O415" s="22">
        <f>SUM(C415:N415)</f>
        <v>0</v>
      </c>
      <c r="Q415" s="38">
        <f>SUM('2019'!Q415:Q417,'2020'!Q415:Q417,'2021'!Q415:Q417,'2022'!Q415:Q417,'2023'!Q415:Q417,'2024'!Q415:Q417,'2025'!Q415:Q417,'2026'!Q415:Q417)</f>
        <v>9</v>
      </c>
    </row>
    <row r="416" spans="1:17" x14ac:dyDescent="0.25">
      <c r="A416" s="44"/>
      <c r="B416" s="19" t="s">
        <v>1</v>
      </c>
      <c r="C416" s="17">
        <f>SUM('2015:2026'!C416)</f>
        <v>80</v>
      </c>
      <c r="D416" s="17">
        <f>SUM('2015:2026'!D416)</f>
        <v>53</v>
      </c>
      <c r="E416" s="17">
        <f>SUM('2015:2026'!E416)</f>
        <v>141</v>
      </c>
      <c r="F416" s="17">
        <f>SUM('2015:2026'!F416)</f>
        <v>130</v>
      </c>
      <c r="G416" s="17">
        <f>SUM('2015:2026'!G416)</f>
        <v>157</v>
      </c>
      <c r="H416" s="17">
        <f>SUM('2015:2026'!H416)</f>
        <v>209</v>
      </c>
      <c r="I416" s="17">
        <f>SUM('2015:2026'!I416)</f>
        <v>169</v>
      </c>
      <c r="J416" s="17">
        <f>SUM('2015:2026'!J416)</f>
        <v>0</v>
      </c>
      <c r="K416" s="17">
        <f>SUM('2015:2026'!K416)</f>
        <v>48</v>
      </c>
      <c r="L416" s="17">
        <f>SUM('2015:2026'!L416)</f>
        <v>102</v>
      </c>
      <c r="M416" s="17">
        <f>SUM('2015:2026'!M416)</f>
        <v>97</v>
      </c>
      <c r="N416" s="17">
        <f>SUM('2015:2026'!N416)</f>
        <v>105</v>
      </c>
      <c r="O416" s="3">
        <f t="shared" ref="O416:O417" si="87">SUM(C416:N416)</f>
        <v>1291</v>
      </c>
      <c r="Q416" s="39"/>
    </row>
    <row r="417" spans="1:17" x14ac:dyDescent="0.25">
      <c r="A417" s="45"/>
      <c r="B417" s="23" t="s">
        <v>3</v>
      </c>
      <c r="C417" s="24">
        <f>SUM('2015:2026'!C417)</f>
        <v>15</v>
      </c>
      <c r="D417" s="24">
        <f>SUM('2015:2026'!D417)</f>
        <v>9</v>
      </c>
      <c r="E417" s="24">
        <f>SUM('2015:2026'!E417)</f>
        <v>15</v>
      </c>
      <c r="F417" s="24">
        <f>SUM('2015:2026'!F417)</f>
        <v>14</v>
      </c>
      <c r="G417" s="24">
        <f>SUM('2015:2026'!G417)</f>
        <v>20</v>
      </c>
      <c r="H417" s="24">
        <f>SUM('2015:2026'!H417)</f>
        <v>19</v>
      </c>
      <c r="I417" s="24">
        <f>SUM('2015:2026'!I417)</f>
        <v>1</v>
      </c>
      <c r="J417" s="24">
        <f>SUM('2015:2026'!J417)</f>
        <v>0</v>
      </c>
      <c r="K417" s="24">
        <f>SUM('2015:2026'!K417)</f>
        <v>107</v>
      </c>
      <c r="L417" s="24">
        <f>SUM('2015:2026'!L417)</f>
        <v>15</v>
      </c>
      <c r="M417" s="24">
        <f>SUM('2015:2026'!M417)</f>
        <v>15</v>
      </c>
      <c r="N417" s="24">
        <f>SUM('2015:2026'!N417)</f>
        <v>7</v>
      </c>
      <c r="O417" s="25">
        <f t="shared" si="87"/>
        <v>237</v>
      </c>
      <c r="Q417" s="39"/>
    </row>
    <row r="418" spans="1:17" x14ac:dyDescent="0.25">
      <c r="A418" s="35" t="s">
        <v>196</v>
      </c>
      <c r="B418" s="20" t="s">
        <v>2</v>
      </c>
      <c r="C418" s="21">
        <f>SUM('2015:2026'!C418)</f>
        <v>0</v>
      </c>
      <c r="D418" s="21">
        <f>SUM('2015:2026'!D418)</f>
        <v>0</v>
      </c>
      <c r="E418" s="21">
        <f>SUM('2015:2026'!E418)</f>
        <v>0</v>
      </c>
      <c r="F418" s="21">
        <f>SUM('2015:2026'!F418)</f>
        <v>0</v>
      </c>
      <c r="G418" s="21">
        <f>SUM('2015:2026'!G418)</f>
        <v>0</v>
      </c>
      <c r="H418" s="21">
        <f>SUM('2015:2026'!H418)</f>
        <v>0</v>
      </c>
      <c r="I418" s="21">
        <f>SUM('2015:2026'!I418)</f>
        <v>0</v>
      </c>
      <c r="J418" s="21">
        <f>SUM('2015:2026'!J418)</f>
        <v>0</v>
      </c>
      <c r="K418" s="21">
        <f>SUM('2015:2026'!K418)</f>
        <v>0</v>
      </c>
      <c r="L418" s="21">
        <f>SUM('2015:2026'!L418)</f>
        <v>0</v>
      </c>
      <c r="M418" s="21">
        <f>SUM('2015:2026'!M418)</f>
        <v>0</v>
      </c>
      <c r="N418" s="21">
        <f>SUM('2015:2026'!N418)</f>
        <v>0</v>
      </c>
      <c r="O418" s="22">
        <f>SUM(C418:N418)</f>
        <v>0</v>
      </c>
      <c r="Q418" s="38">
        <f>SUM('2019'!Q418:Q420,'2020'!Q418:Q420,'2021'!Q418:Q420,'2022'!Q418:Q420,'2023'!Q418:Q420,'2024'!Q418:Q420,'2025'!Q418:Q420,'2026'!Q418:Q420)</f>
        <v>23</v>
      </c>
    </row>
    <row r="419" spans="1:17" x14ac:dyDescent="0.25">
      <c r="A419" s="36"/>
      <c r="B419" s="19" t="s">
        <v>1</v>
      </c>
      <c r="C419" s="17">
        <f>SUM('2015:2026'!C419)</f>
        <v>506</v>
      </c>
      <c r="D419" s="17">
        <f>SUM('2015:2026'!D419)</f>
        <v>503</v>
      </c>
      <c r="E419" s="17">
        <f>SUM('2015:2026'!E419)</f>
        <v>831</v>
      </c>
      <c r="F419" s="17">
        <f>SUM('2015:2026'!F419)</f>
        <v>539</v>
      </c>
      <c r="G419" s="17">
        <f>SUM('2015:2026'!G419)</f>
        <v>501</v>
      </c>
      <c r="H419" s="17">
        <f>SUM('2015:2026'!H419)</f>
        <v>523</v>
      </c>
      <c r="I419" s="17">
        <f>SUM('2015:2026'!I419)</f>
        <v>405</v>
      </c>
      <c r="J419" s="17">
        <f>SUM('2015:2026'!J419)</f>
        <v>0</v>
      </c>
      <c r="K419" s="17">
        <f>SUM('2015:2026'!K419)</f>
        <v>64</v>
      </c>
      <c r="L419" s="17">
        <f>SUM('2015:2026'!L419)</f>
        <v>132</v>
      </c>
      <c r="M419" s="17">
        <f>SUM('2015:2026'!M419)</f>
        <v>127</v>
      </c>
      <c r="N419" s="17">
        <f>SUM('2015:2026'!N419)</f>
        <v>94</v>
      </c>
      <c r="O419" s="3">
        <f t="shared" ref="O419:O420" si="88">SUM(C419:N419)</f>
        <v>4225</v>
      </c>
      <c r="Q419" s="39"/>
    </row>
    <row r="420" spans="1:17" x14ac:dyDescent="0.25">
      <c r="A420" s="37"/>
      <c r="B420" s="23" t="s">
        <v>3</v>
      </c>
      <c r="C420" s="24">
        <f>SUM('2015:2026'!C420)</f>
        <v>6</v>
      </c>
      <c r="D420" s="24">
        <f>SUM('2015:2026'!D420)</f>
        <v>4</v>
      </c>
      <c r="E420" s="24">
        <f>SUM('2015:2026'!E420)</f>
        <v>16</v>
      </c>
      <c r="F420" s="24">
        <f>SUM('2015:2026'!F420)</f>
        <v>21</v>
      </c>
      <c r="G420" s="24">
        <f>SUM('2015:2026'!G420)</f>
        <v>21</v>
      </c>
      <c r="H420" s="24">
        <f>SUM('2015:2026'!H420)</f>
        <v>7</v>
      </c>
      <c r="I420" s="24">
        <f>SUM('2015:2026'!I420)</f>
        <v>7</v>
      </c>
      <c r="J420" s="24">
        <f>SUM('2015:2026'!J420)</f>
        <v>0</v>
      </c>
      <c r="K420" s="24">
        <f>SUM('2015:2026'!K420)</f>
        <v>5</v>
      </c>
      <c r="L420" s="24">
        <f>SUM('2015:2026'!L420)</f>
        <v>15</v>
      </c>
      <c r="M420" s="24">
        <f>SUM('2015:2026'!M420)</f>
        <v>22</v>
      </c>
      <c r="N420" s="24">
        <f>SUM('2015:2026'!N420)</f>
        <v>13</v>
      </c>
      <c r="O420" s="25">
        <f t="shared" si="88"/>
        <v>137</v>
      </c>
      <c r="Q420" s="39"/>
    </row>
    <row r="421" spans="1:17" x14ac:dyDescent="0.25">
      <c r="A421" s="36" t="s">
        <v>197</v>
      </c>
      <c r="B421" s="11" t="s">
        <v>2</v>
      </c>
      <c r="C421" s="21">
        <f>SUM('2015:2026'!C421)</f>
        <v>0</v>
      </c>
      <c r="D421" s="9">
        <f>SUM('2015:2026'!D421)</f>
        <v>0</v>
      </c>
      <c r="E421" s="9">
        <f>SUM('2015:2026'!E421)</f>
        <v>0</v>
      </c>
      <c r="F421" s="9">
        <f>SUM('2015:2026'!F421)</f>
        <v>0</v>
      </c>
      <c r="G421" s="9">
        <f>SUM('2015:2026'!G421)</f>
        <v>0</v>
      </c>
      <c r="H421" s="9">
        <f>SUM('2015:2026'!H421)</f>
        <v>0</v>
      </c>
      <c r="I421" s="9">
        <f>SUM('2015:2026'!I421)</f>
        <v>0</v>
      </c>
      <c r="J421" s="9">
        <f>SUM('2015:2026'!J421)</f>
        <v>0</v>
      </c>
      <c r="K421" s="9">
        <f>SUM('2015:2026'!K421)</f>
        <v>0</v>
      </c>
      <c r="L421" s="9">
        <f>SUM('2015:2026'!L421)</f>
        <v>0</v>
      </c>
      <c r="M421" s="21">
        <f>SUM('2015:2026'!M421)</f>
        <v>0</v>
      </c>
      <c r="N421" s="21">
        <f>SUM('2015:2026'!N421)</f>
        <v>0</v>
      </c>
      <c r="O421" s="3">
        <f>SUM(C421:N421)</f>
        <v>0</v>
      </c>
      <c r="Q421" s="38">
        <f>SUM('2019'!Q421:Q423,'2020'!Q421:Q423,'2021'!Q421:Q423,'2022'!Q421:Q423,'2023'!Q421:Q423,'2024'!Q421:Q423,'2025'!Q421:Q423,'2026'!Q421:Q423)</f>
        <v>20</v>
      </c>
    </row>
    <row r="422" spans="1:17" x14ac:dyDescent="0.25">
      <c r="A422" s="36"/>
      <c r="B422" s="19" t="s">
        <v>1</v>
      </c>
      <c r="C422" s="17">
        <f>SUM('2015:2026'!C422)</f>
        <v>335</v>
      </c>
      <c r="D422" s="17">
        <f>SUM('2015:2026'!D422)</f>
        <v>151</v>
      </c>
      <c r="E422" s="17">
        <f>SUM('2015:2026'!E422)</f>
        <v>222</v>
      </c>
      <c r="F422" s="17">
        <f>SUM('2015:2026'!F422)</f>
        <v>261</v>
      </c>
      <c r="G422" s="17">
        <f>SUM('2015:2026'!G422)</f>
        <v>322</v>
      </c>
      <c r="H422" s="17">
        <f>SUM('2015:2026'!H422)</f>
        <v>169</v>
      </c>
      <c r="I422" s="17">
        <f>SUM('2015:2026'!I422)</f>
        <v>168</v>
      </c>
      <c r="J422" s="17">
        <f>SUM('2015:2026'!J422)</f>
        <v>0</v>
      </c>
      <c r="K422" s="17">
        <f>SUM('2015:2026'!K422)</f>
        <v>26</v>
      </c>
      <c r="L422" s="17">
        <f>SUM('2015:2026'!L422)</f>
        <v>43</v>
      </c>
      <c r="M422" s="17">
        <f>SUM('2015:2026'!M422)</f>
        <v>69</v>
      </c>
      <c r="N422" s="17">
        <f>SUM('2015:2026'!N422)</f>
        <v>24</v>
      </c>
      <c r="O422" s="3">
        <f t="shared" ref="O422:O423" si="89">SUM(C422:N422)</f>
        <v>1790</v>
      </c>
      <c r="Q422" s="39"/>
    </row>
    <row r="423" spans="1:17" x14ac:dyDescent="0.25">
      <c r="A423" s="36"/>
      <c r="B423" s="18" t="s">
        <v>3</v>
      </c>
      <c r="C423" s="15">
        <f>SUM('2015:2026'!C423)</f>
        <v>1</v>
      </c>
      <c r="D423" s="15">
        <f>SUM('2015:2026'!D423)</f>
        <v>1</v>
      </c>
      <c r="E423" s="15">
        <f>SUM('2015:2026'!E423)</f>
        <v>2</v>
      </c>
      <c r="F423" s="15">
        <f>SUM('2015:2026'!F423)</f>
        <v>2</v>
      </c>
      <c r="G423" s="15">
        <f>SUM('2015:2026'!G423)</f>
        <v>4</v>
      </c>
      <c r="H423" s="15">
        <f>SUM('2015:2026'!H423)</f>
        <v>2</v>
      </c>
      <c r="I423" s="15">
        <f>SUM('2015:2026'!I423)</f>
        <v>2</v>
      </c>
      <c r="J423" s="15">
        <f>SUM('2015:2026'!J423)</f>
        <v>0</v>
      </c>
      <c r="K423" s="15">
        <f>SUM('2015:2026'!K423)</f>
        <v>3</v>
      </c>
      <c r="L423" s="15">
        <f>SUM('2015:2026'!L423)</f>
        <v>17</v>
      </c>
      <c r="M423" s="15">
        <f>SUM('2015:2026'!M423)</f>
        <v>4</v>
      </c>
      <c r="N423" s="15">
        <f>SUM('2015:2026'!N423)</f>
        <v>8</v>
      </c>
      <c r="O423" s="3">
        <f t="shared" si="89"/>
        <v>46</v>
      </c>
      <c r="Q423" s="39"/>
    </row>
    <row r="424" spans="1:17" x14ac:dyDescent="0.25">
      <c r="A424" s="35" t="s">
        <v>198</v>
      </c>
      <c r="B424" s="20" t="s">
        <v>2</v>
      </c>
      <c r="C424" s="21">
        <f>SUM('2015:2026'!C424)</f>
        <v>0</v>
      </c>
      <c r="D424" s="21">
        <f>SUM('2015:2026'!D424)</f>
        <v>0</v>
      </c>
      <c r="E424" s="21">
        <f>SUM('2015:2026'!E424)</f>
        <v>0</v>
      </c>
      <c r="F424" s="21">
        <f>SUM('2015:2026'!F424)</f>
        <v>0</v>
      </c>
      <c r="G424" s="21">
        <f>SUM('2015:2026'!G424)</f>
        <v>0</v>
      </c>
      <c r="H424" s="21">
        <f>SUM('2015:2026'!H424)</f>
        <v>0</v>
      </c>
      <c r="I424" s="21">
        <f>SUM('2015:2026'!I424)</f>
        <v>0</v>
      </c>
      <c r="J424" s="21">
        <f>SUM('2015:2026'!J424)</f>
        <v>0</v>
      </c>
      <c r="K424" s="21">
        <f>SUM('2015:2026'!K424)</f>
        <v>0</v>
      </c>
      <c r="L424" s="21">
        <f>SUM('2015:2026'!L424)</f>
        <v>0</v>
      </c>
      <c r="M424" s="21">
        <f>SUM('2015:2026'!M424)</f>
        <v>0</v>
      </c>
      <c r="N424" s="21">
        <f>SUM('2015:2026'!N424)</f>
        <v>0</v>
      </c>
      <c r="O424" s="22">
        <f>SUM(C424:N424)</f>
        <v>0</v>
      </c>
      <c r="Q424" s="38">
        <f>SUM('2019'!Q424:Q426,'2020'!Q424:Q426,'2021'!Q424:Q426,'2022'!Q424:Q426,'2023'!Q424:Q426,'2024'!Q424:Q426,'2025'!Q424:Q426,'2026'!Q424:Q426)</f>
        <v>36</v>
      </c>
    </row>
    <row r="425" spans="1:17" x14ac:dyDescent="0.25">
      <c r="A425" s="36" t="s">
        <v>27</v>
      </c>
      <c r="B425" s="19" t="s">
        <v>1</v>
      </c>
      <c r="C425" s="17">
        <f>SUM('2015:2026'!C425)</f>
        <v>179</v>
      </c>
      <c r="D425" s="17">
        <f>SUM('2015:2026'!D425)</f>
        <v>327</v>
      </c>
      <c r="E425" s="17">
        <f>SUM('2015:2026'!E425)</f>
        <v>357</v>
      </c>
      <c r="F425" s="17">
        <f>SUM('2015:2026'!F425)</f>
        <v>472</v>
      </c>
      <c r="G425" s="17">
        <f>SUM('2015:2026'!G425)</f>
        <v>318</v>
      </c>
      <c r="H425" s="17">
        <f>SUM('2015:2026'!H425)</f>
        <v>226</v>
      </c>
      <c r="I425" s="17">
        <f>SUM('2015:2026'!I425)</f>
        <v>336</v>
      </c>
      <c r="J425" s="17">
        <f>SUM('2015:2026'!J425)</f>
        <v>0</v>
      </c>
      <c r="K425" s="17">
        <f>SUM('2015:2026'!K425)</f>
        <v>16</v>
      </c>
      <c r="L425" s="17">
        <f>SUM('2015:2026'!L425)</f>
        <v>52</v>
      </c>
      <c r="M425" s="17">
        <f>SUM('2015:2026'!M425)</f>
        <v>73</v>
      </c>
      <c r="N425" s="17">
        <f>SUM('2015:2026'!N425)</f>
        <v>68</v>
      </c>
      <c r="O425" s="3">
        <f t="shared" ref="O425:O426" si="90">SUM(C425:N425)</f>
        <v>2424</v>
      </c>
      <c r="Q425" s="39"/>
    </row>
    <row r="426" spans="1:17" x14ac:dyDescent="0.25">
      <c r="A426" s="37" t="s">
        <v>27</v>
      </c>
      <c r="B426" s="23" t="s">
        <v>3</v>
      </c>
      <c r="C426" s="24">
        <f>SUM('2015:2026'!C426)</f>
        <v>9</v>
      </c>
      <c r="D426" s="24">
        <f>SUM('2015:2026'!D426)</f>
        <v>11</v>
      </c>
      <c r="E426" s="24">
        <f>SUM('2015:2026'!E426)</f>
        <v>12</v>
      </c>
      <c r="F426" s="24">
        <f>SUM('2015:2026'!F426)</f>
        <v>1</v>
      </c>
      <c r="G426" s="24">
        <f>SUM('2015:2026'!G426)</f>
        <v>12</v>
      </c>
      <c r="H426" s="24">
        <f>SUM('2015:2026'!H426)</f>
        <v>7</v>
      </c>
      <c r="I426" s="24">
        <f>SUM('2015:2026'!I426)</f>
        <v>2</v>
      </c>
      <c r="J426" s="24">
        <f>SUM('2015:2026'!J426)</f>
        <v>0</v>
      </c>
      <c r="K426" s="24">
        <f>SUM('2015:2026'!K426)</f>
        <v>4</v>
      </c>
      <c r="L426" s="24">
        <f>SUM('2015:2026'!L426)</f>
        <v>12</v>
      </c>
      <c r="M426" s="24">
        <f>SUM('2015:2026'!M426)</f>
        <v>19</v>
      </c>
      <c r="N426" s="24">
        <f>SUM('2015:2026'!N426)</f>
        <v>15</v>
      </c>
      <c r="O426" s="25">
        <f t="shared" si="90"/>
        <v>104</v>
      </c>
      <c r="Q426" s="39"/>
    </row>
    <row r="427" spans="1:17" x14ac:dyDescent="0.25">
      <c r="A427" s="35" t="s">
        <v>199</v>
      </c>
      <c r="B427" s="20" t="s">
        <v>2</v>
      </c>
      <c r="C427" s="21">
        <f>SUM('2015:2026'!C427)</f>
        <v>0</v>
      </c>
      <c r="D427" s="21">
        <f>SUM('2015:2026'!D427)</f>
        <v>0</v>
      </c>
      <c r="E427" s="21">
        <f>SUM('2015:2026'!E427)</f>
        <v>0</v>
      </c>
      <c r="F427" s="21">
        <f>SUM('2015:2026'!F427)</f>
        <v>0</v>
      </c>
      <c r="G427" s="21">
        <f>SUM('2015:2026'!G427)</f>
        <v>0</v>
      </c>
      <c r="H427" s="21">
        <f>SUM('2015:2026'!H427)</f>
        <v>0</v>
      </c>
      <c r="I427" s="21">
        <f>SUM('2015:2026'!I427)</f>
        <v>0</v>
      </c>
      <c r="J427" s="21">
        <f>SUM('2015:2026'!J427)</f>
        <v>0</v>
      </c>
      <c r="K427" s="21">
        <f>SUM('2015:2026'!K427)</f>
        <v>0</v>
      </c>
      <c r="L427" s="21">
        <f>SUM('2015:2026'!L427)</f>
        <v>0</v>
      </c>
      <c r="M427" s="21">
        <f>SUM('2015:2026'!M427)</f>
        <v>0</v>
      </c>
      <c r="N427" s="21">
        <f>SUM('2015:2026'!N427)</f>
        <v>0</v>
      </c>
      <c r="O427" s="22">
        <f>SUM(C427:N427)</f>
        <v>0</v>
      </c>
      <c r="Q427" s="38">
        <f>SUM('2019'!Q427:Q429,'2020'!Q427:Q429,'2021'!Q427:Q429,'2022'!Q427:Q429,'2023'!Q427:Q429,'2024'!Q427:Q429,'2025'!Q427:Q429,'2026'!Q427:Q429)</f>
        <v>29</v>
      </c>
    </row>
    <row r="428" spans="1:17" x14ac:dyDescent="0.25">
      <c r="A428" s="36" t="s">
        <v>28</v>
      </c>
      <c r="B428" s="19" t="s">
        <v>1</v>
      </c>
      <c r="C428" s="17">
        <f>SUM('2015:2026'!C428)</f>
        <v>275</v>
      </c>
      <c r="D428" s="17">
        <f>SUM('2015:2026'!D428)</f>
        <v>157</v>
      </c>
      <c r="E428" s="17">
        <f>SUM('2015:2026'!E428)</f>
        <v>223</v>
      </c>
      <c r="F428" s="17">
        <f>SUM('2015:2026'!F428)</f>
        <v>185</v>
      </c>
      <c r="G428" s="17">
        <f>SUM('2015:2026'!G428)</f>
        <v>242</v>
      </c>
      <c r="H428" s="17">
        <f>SUM('2015:2026'!H428)</f>
        <v>274</v>
      </c>
      <c r="I428" s="17">
        <f>SUM('2015:2026'!I428)</f>
        <v>221</v>
      </c>
      <c r="J428" s="17">
        <f>SUM('2015:2026'!J428)</f>
        <v>0</v>
      </c>
      <c r="K428" s="17">
        <f>SUM('2015:2026'!K428)</f>
        <v>181</v>
      </c>
      <c r="L428" s="17">
        <f>SUM('2015:2026'!L428)</f>
        <v>179</v>
      </c>
      <c r="M428" s="17">
        <f>SUM('2015:2026'!M428)</f>
        <v>195</v>
      </c>
      <c r="N428" s="17">
        <f>SUM('2015:2026'!N428)</f>
        <v>165</v>
      </c>
      <c r="O428" s="3">
        <f t="shared" ref="O428:O429" si="91">SUM(C428:N428)</f>
        <v>2297</v>
      </c>
      <c r="Q428" s="39"/>
    </row>
    <row r="429" spans="1:17" x14ac:dyDescent="0.25">
      <c r="A429" s="37" t="s">
        <v>28</v>
      </c>
      <c r="B429" s="23" t="s">
        <v>3</v>
      </c>
      <c r="C429" s="24">
        <f>SUM('2015:2026'!C429)</f>
        <v>8</v>
      </c>
      <c r="D429" s="24">
        <f>SUM('2015:2026'!D429)</f>
        <v>3</v>
      </c>
      <c r="E429" s="24">
        <f>SUM('2015:2026'!E429)</f>
        <v>2</v>
      </c>
      <c r="F429" s="24">
        <f>SUM('2015:2026'!F429)</f>
        <v>2</v>
      </c>
      <c r="G429" s="24">
        <f>SUM('2015:2026'!G429)</f>
        <v>0</v>
      </c>
      <c r="H429" s="24">
        <f>SUM('2015:2026'!H429)</f>
        <v>1</v>
      </c>
      <c r="I429" s="24">
        <f>SUM('2015:2026'!I429)</f>
        <v>2</v>
      </c>
      <c r="J429" s="24">
        <f>SUM('2015:2026'!J429)</f>
        <v>0</v>
      </c>
      <c r="K429" s="24">
        <f>SUM('2015:2026'!K429)</f>
        <v>147</v>
      </c>
      <c r="L429" s="24">
        <f>SUM('2015:2026'!L429)</f>
        <v>22</v>
      </c>
      <c r="M429" s="24">
        <f>SUM('2015:2026'!M429)</f>
        <v>131</v>
      </c>
      <c r="N429" s="24">
        <f>SUM('2015:2026'!N429)</f>
        <v>63</v>
      </c>
      <c r="O429" s="25">
        <f t="shared" si="91"/>
        <v>381</v>
      </c>
      <c r="Q429" s="39"/>
    </row>
    <row r="430" spans="1:17" x14ac:dyDescent="0.25">
      <c r="A430" s="36" t="s">
        <v>200</v>
      </c>
      <c r="B430" s="20" t="s">
        <v>2</v>
      </c>
      <c r="C430" s="21">
        <f>SUM('2015:2026'!C430)</f>
        <v>0</v>
      </c>
      <c r="D430" s="9">
        <f>SUM('2015:2026'!D430)</f>
        <v>0</v>
      </c>
      <c r="E430" s="9">
        <f>SUM('2015:2026'!E430)</f>
        <v>0</v>
      </c>
      <c r="F430" s="9">
        <f>SUM('2015:2026'!F430)</f>
        <v>0</v>
      </c>
      <c r="G430" s="9">
        <f>SUM('2015:2026'!G430)</f>
        <v>0</v>
      </c>
      <c r="H430" s="9">
        <f>SUM('2015:2026'!H430)</f>
        <v>0</v>
      </c>
      <c r="I430" s="9">
        <f>SUM('2015:2026'!I430)</f>
        <v>0</v>
      </c>
      <c r="J430" s="9">
        <f>SUM('2015:2026'!J430)</f>
        <v>0</v>
      </c>
      <c r="K430" s="9">
        <f>SUM('2015:2026'!K430)</f>
        <v>0</v>
      </c>
      <c r="L430" s="9">
        <f>SUM('2015:2026'!L430)</f>
        <v>0</v>
      </c>
      <c r="M430" s="21">
        <f>SUM('2015:2026'!M430)</f>
        <v>0</v>
      </c>
      <c r="N430" s="21">
        <f>SUM('2015:2026'!N430)</f>
        <v>0</v>
      </c>
      <c r="O430" s="3">
        <f>SUM(C430:N430)</f>
        <v>0</v>
      </c>
      <c r="Q430" s="38">
        <f>SUM('2019'!Q430:Q432,'2020'!Q430:Q432,'2021'!Q430:Q432,'2022'!Q430:Q432,'2023'!Q430:Q432,'2024'!Q430:Q432,'2025'!Q430:Q432,'2026'!Q430:Q432)</f>
        <v>49</v>
      </c>
    </row>
    <row r="431" spans="1:17" x14ac:dyDescent="0.25">
      <c r="A431" s="36" t="s">
        <v>30</v>
      </c>
      <c r="B431" s="19" t="s">
        <v>1</v>
      </c>
      <c r="C431" s="17">
        <f>SUM('2015:2026'!C431)</f>
        <v>333</v>
      </c>
      <c r="D431" s="17">
        <f>SUM('2015:2026'!D431)</f>
        <v>208</v>
      </c>
      <c r="E431" s="17">
        <f>SUM('2015:2026'!E431)</f>
        <v>101</v>
      </c>
      <c r="F431" s="17">
        <f>SUM('2015:2026'!F431)</f>
        <v>141</v>
      </c>
      <c r="G431" s="17">
        <f>SUM('2015:2026'!G431)</f>
        <v>228</v>
      </c>
      <c r="H431" s="17">
        <f>SUM('2015:2026'!H431)</f>
        <v>246</v>
      </c>
      <c r="I431" s="17">
        <f>SUM('2015:2026'!I431)</f>
        <v>166</v>
      </c>
      <c r="J431" s="17">
        <f>SUM('2015:2026'!J431)</f>
        <v>0</v>
      </c>
      <c r="K431" s="17">
        <f>SUM('2015:2026'!K431)</f>
        <v>20</v>
      </c>
      <c r="L431" s="17">
        <f>SUM('2015:2026'!L431)</f>
        <v>73</v>
      </c>
      <c r="M431" s="17">
        <f>SUM('2015:2026'!M431)</f>
        <v>67</v>
      </c>
      <c r="N431" s="17">
        <f>SUM('2015:2026'!N431)</f>
        <v>46</v>
      </c>
      <c r="O431" s="3">
        <f t="shared" ref="O431:O432" si="92">SUM(C431:N431)</f>
        <v>1629</v>
      </c>
      <c r="Q431" s="39"/>
    </row>
    <row r="432" spans="1:17" x14ac:dyDescent="0.25">
      <c r="A432" s="36" t="s">
        <v>30</v>
      </c>
      <c r="B432" s="18" t="s">
        <v>3</v>
      </c>
      <c r="C432" s="15">
        <f>SUM('2015:2026'!C432)</f>
        <v>17</v>
      </c>
      <c r="D432" s="15">
        <f>SUM('2015:2026'!D432)</f>
        <v>8</v>
      </c>
      <c r="E432" s="15">
        <f>SUM('2015:2026'!E432)</f>
        <v>2</v>
      </c>
      <c r="F432" s="15">
        <f>SUM('2015:2026'!F432)</f>
        <v>5</v>
      </c>
      <c r="G432" s="15">
        <f>SUM('2015:2026'!G432)</f>
        <v>1</v>
      </c>
      <c r="H432" s="15">
        <f>SUM('2015:2026'!H432)</f>
        <v>6</v>
      </c>
      <c r="I432" s="15">
        <f>SUM('2015:2026'!I432)</f>
        <v>3</v>
      </c>
      <c r="J432" s="15">
        <f>SUM('2015:2026'!J432)</f>
        <v>0</v>
      </c>
      <c r="K432" s="15">
        <f>SUM('2015:2026'!K432)</f>
        <v>0</v>
      </c>
      <c r="L432" s="15">
        <f>SUM('2015:2026'!L432)</f>
        <v>0</v>
      </c>
      <c r="M432" s="15">
        <f>SUM('2015:2026'!M432)</f>
        <v>0</v>
      </c>
      <c r="N432" s="15">
        <f>SUM('2015:2026'!N432)</f>
        <v>0</v>
      </c>
      <c r="O432" s="3">
        <f t="shared" si="92"/>
        <v>42</v>
      </c>
      <c r="Q432" s="39"/>
    </row>
    <row r="433" spans="1:17" x14ac:dyDescent="0.25">
      <c r="A433" s="35" t="s">
        <v>201</v>
      </c>
      <c r="B433" s="20" t="s">
        <v>2</v>
      </c>
      <c r="C433" s="21">
        <f>SUM('2015:2026'!C433)</f>
        <v>0</v>
      </c>
      <c r="D433" s="21">
        <f>SUM('2015:2026'!D433)</f>
        <v>0</v>
      </c>
      <c r="E433" s="21">
        <f>SUM('2015:2026'!E433)</f>
        <v>0</v>
      </c>
      <c r="F433" s="21">
        <f>SUM('2015:2026'!F433)</f>
        <v>0</v>
      </c>
      <c r="G433" s="21">
        <f>SUM('2015:2026'!G433)</f>
        <v>0</v>
      </c>
      <c r="H433" s="21">
        <f>SUM('2015:2026'!H433)</f>
        <v>0</v>
      </c>
      <c r="I433" s="21">
        <f>SUM('2015:2026'!I433)</f>
        <v>0</v>
      </c>
      <c r="J433" s="21">
        <f>SUM('2015:2026'!J433)</f>
        <v>0</v>
      </c>
      <c r="K433" s="21">
        <f>SUM('2015:2026'!K433)</f>
        <v>0</v>
      </c>
      <c r="L433" s="21">
        <f>SUM('2015:2026'!L433)</f>
        <v>0</v>
      </c>
      <c r="M433" s="21">
        <f>SUM('2015:2026'!M433)</f>
        <v>0</v>
      </c>
      <c r="N433" s="21">
        <f>SUM('2015:2026'!N433)</f>
        <v>0</v>
      </c>
      <c r="O433" s="22">
        <f>SUM(C433:N433)</f>
        <v>0</v>
      </c>
      <c r="Q433" s="38">
        <f>SUM('2019'!Q433:Q435,'2020'!Q433:Q435,'2021'!Q433:Q435,'2022'!Q433:Q435,'2023'!Q433:Q435,'2024'!Q433:Q435,'2025'!Q433:Q435,'2026'!Q433:Q435)</f>
        <v>14</v>
      </c>
    </row>
    <row r="434" spans="1:17" x14ac:dyDescent="0.25">
      <c r="A434" s="36" t="s">
        <v>31</v>
      </c>
      <c r="B434" s="19" t="s">
        <v>1</v>
      </c>
      <c r="C434" s="17">
        <f>SUM('2015:2026'!C434)</f>
        <v>98</v>
      </c>
      <c r="D434" s="17">
        <f>SUM('2015:2026'!D434)</f>
        <v>85</v>
      </c>
      <c r="E434" s="17">
        <f>SUM('2015:2026'!E434)</f>
        <v>54</v>
      </c>
      <c r="F434" s="17">
        <f>SUM('2015:2026'!F434)</f>
        <v>95</v>
      </c>
      <c r="G434" s="17">
        <f>SUM('2015:2026'!G434)</f>
        <v>121</v>
      </c>
      <c r="H434" s="17">
        <f>SUM('2015:2026'!H434)</f>
        <v>144</v>
      </c>
      <c r="I434" s="17">
        <f>SUM('2015:2026'!I434)</f>
        <v>131</v>
      </c>
      <c r="J434" s="17">
        <f>SUM('2015:2026'!J434)</f>
        <v>0</v>
      </c>
      <c r="K434" s="17">
        <f>SUM('2015:2026'!K434)</f>
        <v>16</v>
      </c>
      <c r="L434" s="17">
        <f>SUM('2015:2026'!L434)</f>
        <v>80</v>
      </c>
      <c r="M434" s="17">
        <f>SUM('2015:2026'!M434)</f>
        <v>60</v>
      </c>
      <c r="N434" s="17">
        <f>SUM('2015:2026'!N434)</f>
        <v>47</v>
      </c>
      <c r="O434" s="3">
        <f t="shared" ref="O434:O435" si="93">SUM(C434:N434)</f>
        <v>931</v>
      </c>
      <c r="Q434" s="39"/>
    </row>
    <row r="435" spans="1:17" x14ac:dyDescent="0.25">
      <c r="A435" s="37" t="s">
        <v>31</v>
      </c>
      <c r="B435" s="23" t="s">
        <v>3</v>
      </c>
      <c r="C435" s="24">
        <f>SUM('2015:2026'!C435)</f>
        <v>12</v>
      </c>
      <c r="D435" s="24">
        <f>SUM('2015:2026'!D435)</f>
        <v>8</v>
      </c>
      <c r="E435" s="24">
        <f>SUM('2015:2026'!E435)</f>
        <v>15</v>
      </c>
      <c r="F435" s="24">
        <f>SUM('2015:2026'!F435)</f>
        <v>6</v>
      </c>
      <c r="G435" s="24">
        <f>SUM('2015:2026'!G435)</f>
        <v>3</v>
      </c>
      <c r="H435" s="24">
        <f>SUM('2015:2026'!H435)</f>
        <v>1</v>
      </c>
      <c r="I435" s="24">
        <f>SUM('2015:2026'!I435)</f>
        <v>0</v>
      </c>
      <c r="J435" s="24">
        <f>SUM('2015:2026'!J435)</f>
        <v>0</v>
      </c>
      <c r="K435" s="24">
        <f>SUM('2015:2026'!K435)</f>
        <v>186</v>
      </c>
      <c r="L435" s="24">
        <f>SUM('2015:2026'!L435)</f>
        <v>29</v>
      </c>
      <c r="M435" s="24">
        <f>SUM('2015:2026'!M435)</f>
        <v>55</v>
      </c>
      <c r="N435" s="24">
        <f>SUM('2015:2026'!N435)</f>
        <v>19</v>
      </c>
      <c r="O435" s="25">
        <f t="shared" si="93"/>
        <v>334</v>
      </c>
      <c r="Q435" s="39"/>
    </row>
    <row r="436" spans="1:17" x14ac:dyDescent="0.25">
      <c r="A436" s="36" t="s">
        <v>202</v>
      </c>
      <c r="B436" s="11" t="s">
        <v>2</v>
      </c>
      <c r="C436" s="21">
        <f>SUM('2015:2026'!C436)</f>
        <v>0</v>
      </c>
      <c r="D436" s="9">
        <f>SUM('2015:2026'!D436)</f>
        <v>19</v>
      </c>
      <c r="E436" s="9">
        <f>SUM('2015:2026'!E436)</f>
        <v>58</v>
      </c>
      <c r="F436" s="9">
        <f>SUM('2015:2026'!F436)</f>
        <v>31</v>
      </c>
      <c r="G436" s="9">
        <f>SUM('2015:2026'!G436)</f>
        <v>0</v>
      </c>
      <c r="H436" s="9">
        <f>SUM('2015:2026'!H436)</f>
        <v>0</v>
      </c>
      <c r="I436" s="9">
        <f>SUM('2015:2026'!I436)</f>
        <v>0</v>
      </c>
      <c r="J436" s="9">
        <f>SUM('2015:2026'!J436)</f>
        <v>0</v>
      </c>
      <c r="K436" s="9">
        <f>SUM('2015:2026'!K436)</f>
        <v>0</v>
      </c>
      <c r="L436" s="9">
        <f>SUM('2015:2026'!L436)</f>
        <v>0</v>
      </c>
      <c r="M436" s="21">
        <f>SUM('2015:2026'!M436)</f>
        <v>0</v>
      </c>
      <c r="N436" s="21">
        <f>SUM('2015:2026'!N436)</f>
        <v>0</v>
      </c>
      <c r="O436" s="3">
        <f>SUM(C436:N436)</f>
        <v>108</v>
      </c>
      <c r="Q436" s="38">
        <f>SUM('2019'!Q436:Q438,'2020'!Q436:Q438,'2021'!Q436:Q438,'2022'!Q436:Q438,'2023'!Q436:Q438,'2024'!Q436:Q438,'2025'!Q436:Q438,'2026'!Q436:Q438)</f>
        <v>12</v>
      </c>
    </row>
    <row r="437" spans="1:17" x14ac:dyDescent="0.25">
      <c r="A437" s="36" t="s">
        <v>33</v>
      </c>
      <c r="B437" s="19" t="s">
        <v>1</v>
      </c>
      <c r="C437" s="17">
        <f>SUM('2015:2026'!C437)</f>
        <v>30</v>
      </c>
      <c r="D437" s="17">
        <f>SUM('2015:2026'!D437)</f>
        <v>15</v>
      </c>
      <c r="E437" s="17">
        <f>SUM('2015:2026'!E437)</f>
        <v>62</v>
      </c>
      <c r="F437" s="17">
        <f>SUM('2015:2026'!F437)</f>
        <v>93</v>
      </c>
      <c r="G437" s="17">
        <f>SUM('2015:2026'!G437)</f>
        <v>154</v>
      </c>
      <c r="H437" s="17">
        <f>SUM('2015:2026'!H437)</f>
        <v>87</v>
      </c>
      <c r="I437" s="17">
        <f>SUM('2015:2026'!I437)</f>
        <v>182</v>
      </c>
      <c r="J437" s="17">
        <f>SUM('2015:2026'!J437)</f>
        <v>0</v>
      </c>
      <c r="K437" s="17">
        <f>SUM('2015:2026'!K437)</f>
        <v>17</v>
      </c>
      <c r="L437" s="17">
        <f>SUM('2015:2026'!L437)</f>
        <v>31</v>
      </c>
      <c r="M437" s="17">
        <f>SUM('2015:2026'!M437)</f>
        <v>33</v>
      </c>
      <c r="N437" s="17">
        <f>SUM('2015:2026'!N437)</f>
        <v>19</v>
      </c>
      <c r="O437" s="3">
        <f t="shared" ref="O437:O438" si="94">SUM(C437:N437)</f>
        <v>723</v>
      </c>
      <c r="Q437" s="39"/>
    </row>
    <row r="438" spans="1:17" x14ac:dyDescent="0.25">
      <c r="A438" s="36" t="s">
        <v>33</v>
      </c>
      <c r="B438" s="18" t="s">
        <v>3</v>
      </c>
      <c r="C438" s="15">
        <f>SUM('2015:2026'!C438)</f>
        <v>1</v>
      </c>
      <c r="D438" s="15">
        <f>SUM('2015:2026'!D438)</f>
        <v>13</v>
      </c>
      <c r="E438" s="15">
        <f>SUM('2015:2026'!E438)</f>
        <v>20</v>
      </c>
      <c r="F438" s="15">
        <f>SUM('2015:2026'!F438)</f>
        <v>11</v>
      </c>
      <c r="G438" s="15">
        <f>SUM('2015:2026'!G438)</f>
        <v>16</v>
      </c>
      <c r="H438" s="15">
        <f>SUM('2015:2026'!H438)</f>
        <v>6</v>
      </c>
      <c r="I438" s="15">
        <f>SUM('2015:2026'!I438)</f>
        <v>13</v>
      </c>
      <c r="J438" s="15">
        <f>SUM('2015:2026'!J438)</f>
        <v>0</v>
      </c>
      <c r="K438" s="15">
        <f>SUM('2015:2026'!K438)</f>
        <v>139</v>
      </c>
      <c r="L438" s="15">
        <f>SUM('2015:2026'!L438)</f>
        <v>17</v>
      </c>
      <c r="M438" s="15">
        <f>SUM('2015:2026'!M438)</f>
        <v>27</v>
      </c>
      <c r="N438" s="15">
        <f>SUM('2015:2026'!N438)</f>
        <v>17</v>
      </c>
      <c r="O438" s="25">
        <f t="shared" si="94"/>
        <v>280</v>
      </c>
      <c r="Q438" s="39"/>
    </row>
    <row r="439" spans="1:17" x14ac:dyDescent="0.25">
      <c r="A439" s="43" t="s">
        <v>175</v>
      </c>
      <c r="B439" s="20" t="s">
        <v>2</v>
      </c>
      <c r="C439" s="21">
        <f>SUM('2015:2026'!C439)</f>
        <v>0</v>
      </c>
      <c r="D439" s="21">
        <f>SUM('2015:2026'!D439)</f>
        <v>72</v>
      </c>
      <c r="E439" s="21">
        <f>SUM('2015:2026'!E439)</f>
        <v>190</v>
      </c>
      <c r="F439" s="21">
        <f>SUM('2015:2026'!F439)</f>
        <v>110</v>
      </c>
      <c r="G439" s="21">
        <f>SUM('2015:2026'!G439)</f>
        <v>0</v>
      </c>
      <c r="H439" s="21">
        <f>SUM('2015:2026'!H439)</f>
        <v>0</v>
      </c>
      <c r="I439" s="21">
        <f>SUM('2015:2026'!I439)</f>
        <v>0</v>
      </c>
      <c r="J439" s="21">
        <f>SUM('2015:2026'!J439)</f>
        <v>0</v>
      </c>
      <c r="K439" s="21">
        <f>SUM('2015:2026'!K439)</f>
        <v>0</v>
      </c>
      <c r="L439" s="21">
        <f>SUM('2015:2026'!L439)</f>
        <v>0</v>
      </c>
      <c r="M439" s="21">
        <f>SUM('2015:2026'!M439)</f>
        <v>0</v>
      </c>
      <c r="N439" s="21">
        <f>SUM('2015:2026'!N439)</f>
        <v>0</v>
      </c>
      <c r="O439" s="22">
        <f>SUM(C439:N439)</f>
        <v>372</v>
      </c>
      <c r="Q439" s="38">
        <f>SUM('2019'!Q439:Q441,'2020'!Q439:Q441,'2021'!Q439:Q441,'2022'!Q439:Q441,'2023'!Q439:Q441,'2024'!Q439:Q441,'2025'!Q439:Q441,'2026'!Q439:Q441)</f>
        <v>43</v>
      </c>
    </row>
    <row r="440" spans="1:17" x14ac:dyDescent="0.25">
      <c r="A440" s="44"/>
      <c r="B440" s="19" t="s">
        <v>1</v>
      </c>
      <c r="C440" s="17">
        <f>SUM('2015:2026'!C440)</f>
        <v>44</v>
      </c>
      <c r="D440" s="17">
        <f>SUM('2015:2026'!D440)</f>
        <v>27</v>
      </c>
      <c r="E440" s="17">
        <f>SUM('2015:2026'!E440)</f>
        <v>25</v>
      </c>
      <c r="F440" s="17">
        <f>SUM('2015:2026'!F440)</f>
        <v>43</v>
      </c>
      <c r="G440" s="17">
        <f>SUM('2015:2026'!G440)</f>
        <v>48</v>
      </c>
      <c r="H440" s="17">
        <f>SUM('2015:2026'!H440)</f>
        <v>50</v>
      </c>
      <c r="I440" s="17">
        <f>SUM('2015:2026'!I440)</f>
        <v>55</v>
      </c>
      <c r="J440" s="17">
        <f>SUM('2015:2026'!J440)</f>
        <v>0</v>
      </c>
      <c r="K440" s="17">
        <f>SUM('2015:2026'!K440)</f>
        <v>0</v>
      </c>
      <c r="L440" s="17">
        <f>SUM('2015:2026'!L440)</f>
        <v>34</v>
      </c>
      <c r="M440" s="17">
        <f>SUM('2015:2026'!M440)</f>
        <v>112</v>
      </c>
      <c r="N440" s="17">
        <f>SUM('2015:2026'!N440)</f>
        <v>9</v>
      </c>
      <c r="O440" s="3">
        <f t="shared" ref="O440:O441" si="95">SUM(C440:N440)</f>
        <v>447</v>
      </c>
      <c r="Q440" s="39"/>
    </row>
    <row r="441" spans="1:17" x14ac:dyDescent="0.25">
      <c r="A441" s="45"/>
      <c r="B441" s="23" t="s">
        <v>3</v>
      </c>
      <c r="C441" s="24">
        <f>SUM('2015:2026'!C441)</f>
        <v>7</v>
      </c>
      <c r="D441" s="24">
        <f>SUM('2015:2026'!D441)</f>
        <v>3</v>
      </c>
      <c r="E441" s="24">
        <f>SUM('2015:2026'!E441)</f>
        <v>0</v>
      </c>
      <c r="F441" s="24">
        <f>SUM('2015:2026'!F441)</f>
        <v>4</v>
      </c>
      <c r="G441" s="24">
        <f>SUM('2015:2026'!G441)</f>
        <v>0</v>
      </c>
      <c r="H441" s="24">
        <f>SUM('2015:2026'!H441)</f>
        <v>0</v>
      </c>
      <c r="I441" s="24">
        <f>SUM('2015:2026'!I441)</f>
        <v>2</v>
      </c>
      <c r="J441" s="24">
        <f>SUM('2015:2026'!J441)</f>
        <v>0</v>
      </c>
      <c r="K441" s="24">
        <f>SUM('2015:2026'!K441)</f>
        <v>0</v>
      </c>
      <c r="L441" s="24">
        <f>SUM('2015:2026'!L441)</f>
        <v>0</v>
      </c>
      <c r="M441" s="24">
        <f>SUM('2015:2026'!M441)</f>
        <v>0</v>
      </c>
      <c r="N441" s="24">
        <f>SUM('2015:2026'!N441)</f>
        <v>14</v>
      </c>
      <c r="O441" s="25">
        <f t="shared" si="95"/>
        <v>30</v>
      </c>
      <c r="Q441" s="39"/>
    </row>
    <row r="442" spans="1:17" x14ac:dyDescent="0.25">
      <c r="A442" s="43" t="s">
        <v>176</v>
      </c>
      <c r="B442" s="20" t="s">
        <v>2</v>
      </c>
      <c r="C442" s="21">
        <f>SUM('2015:2026'!C442)</f>
        <v>0</v>
      </c>
      <c r="D442" s="21">
        <f>SUM('2015:2026'!D442)</f>
        <v>42</v>
      </c>
      <c r="E442" s="21">
        <f>SUM('2015:2026'!E442)</f>
        <v>100</v>
      </c>
      <c r="F442" s="21">
        <f>SUM('2015:2026'!F442)</f>
        <v>40</v>
      </c>
      <c r="G442" s="21">
        <f>SUM('2015:2026'!G442)</f>
        <v>0</v>
      </c>
      <c r="H442" s="21">
        <f>SUM('2015:2026'!H442)</f>
        <v>0</v>
      </c>
      <c r="I442" s="21">
        <f>SUM('2015:2026'!I442)</f>
        <v>0</v>
      </c>
      <c r="J442" s="21">
        <f>SUM('2015:2026'!J442)</f>
        <v>0</v>
      </c>
      <c r="K442" s="21">
        <f>SUM('2015:2026'!K442)</f>
        <v>0</v>
      </c>
      <c r="L442" s="21">
        <f>SUM('2015:2026'!L442)</f>
        <v>0</v>
      </c>
      <c r="M442" s="21">
        <f>SUM('2015:2026'!M442)</f>
        <v>0</v>
      </c>
      <c r="N442" s="21">
        <f>SUM('2015:2026'!N442)</f>
        <v>0</v>
      </c>
      <c r="O442" s="22">
        <f>SUM(C442:N442)</f>
        <v>182</v>
      </c>
      <c r="Q442" s="38">
        <f>SUM('2019'!Q442:Q444,'2020'!Q442:Q444,'2021'!Q442:Q444,'2022'!Q442:Q444,'2023'!Q442:Q444,'2024'!Q442:Q444,'2025'!Q442:Q444,'2026'!Q442:Q444)</f>
        <v>33</v>
      </c>
    </row>
    <row r="443" spans="1:17" x14ac:dyDescent="0.25">
      <c r="A443" s="44"/>
      <c r="B443" s="19" t="s">
        <v>1</v>
      </c>
      <c r="C443" s="17">
        <f>SUM('2015:2026'!C443)</f>
        <v>96</v>
      </c>
      <c r="D443" s="17">
        <f>SUM('2015:2026'!D443)</f>
        <v>155</v>
      </c>
      <c r="E443" s="17">
        <f>SUM('2015:2026'!E443)</f>
        <v>115</v>
      </c>
      <c r="F443" s="17">
        <f>SUM('2015:2026'!F443)</f>
        <v>122</v>
      </c>
      <c r="G443" s="17">
        <f>SUM('2015:2026'!G443)</f>
        <v>157</v>
      </c>
      <c r="H443" s="17">
        <f>SUM('2015:2026'!H443)</f>
        <v>128</v>
      </c>
      <c r="I443" s="17">
        <f>SUM('2015:2026'!I443)</f>
        <v>107</v>
      </c>
      <c r="J443" s="17">
        <f>SUM('2015:2026'!J443)</f>
        <v>0</v>
      </c>
      <c r="K443" s="17">
        <f>SUM('2015:2026'!K443)</f>
        <v>0</v>
      </c>
      <c r="L443" s="17">
        <f>SUM('2015:2026'!L443)</f>
        <v>115</v>
      </c>
      <c r="M443" s="17">
        <f>SUM('2015:2026'!M443)</f>
        <v>117</v>
      </c>
      <c r="N443" s="17">
        <f>SUM('2015:2026'!N443)</f>
        <v>71</v>
      </c>
      <c r="O443" s="3">
        <f t="shared" ref="O443:O444" si="96">SUM(C443:N443)</f>
        <v>1183</v>
      </c>
      <c r="Q443" s="39"/>
    </row>
    <row r="444" spans="1:17" x14ac:dyDescent="0.25">
      <c r="A444" s="45"/>
      <c r="B444" s="23" t="s">
        <v>3</v>
      </c>
      <c r="C444" s="24">
        <f>SUM('2015:2026'!C444)</f>
        <v>16</v>
      </c>
      <c r="D444" s="24">
        <f>SUM('2015:2026'!D444)</f>
        <v>9</v>
      </c>
      <c r="E444" s="24">
        <f>SUM('2015:2026'!E444)</f>
        <v>3</v>
      </c>
      <c r="F444" s="24">
        <f>SUM('2015:2026'!F444)</f>
        <v>2</v>
      </c>
      <c r="G444" s="24">
        <f>SUM('2015:2026'!G444)</f>
        <v>10</v>
      </c>
      <c r="H444" s="24">
        <f>SUM('2015:2026'!H444)</f>
        <v>6</v>
      </c>
      <c r="I444" s="24">
        <f>SUM('2015:2026'!I444)</f>
        <v>5</v>
      </c>
      <c r="J444" s="24">
        <f>SUM('2015:2026'!J444)</f>
        <v>0</v>
      </c>
      <c r="K444" s="24">
        <f>SUM('2015:2026'!K444)</f>
        <v>0</v>
      </c>
      <c r="L444" s="24">
        <f>SUM('2015:2026'!L444)</f>
        <v>0</v>
      </c>
      <c r="M444" s="24">
        <f>SUM('2015:2026'!M444)</f>
        <v>0</v>
      </c>
      <c r="N444" s="24">
        <f>SUM('2015:2026'!N444)</f>
        <v>0</v>
      </c>
      <c r="O444" s="25">
        <f t="shared" si="96"/>
        <v>51</v>
      </c>
      <c r="Q444" s="39"/>
    </row>
    <row r="445" spans="1:17" x14ac:dyDescent="0.25">
      <c r="A445" s="43" t="s">
        <v>177</v>
      </c>
      <c r="B445" s="20" t="s">
        <v>2</v>
      </c>
      <c r="C445" s="21">
        <f>SUM('2015:2026'!C445)</f>
        <v>0</v>
      </c>
      <c r="D445" s="21">
        <f>SUM('2015:2026'!D445)</f>
        <v>129</v>
      </c>
      <c r="E445" s="21">
        <f>SUM('2015:2026'!E445)</f>
        <v>369</v>
      </c>
      <c r="F445" s="21">
        <f>SUM('2015:2026'!F445)</f>
        <v>239</v>
      </c>
      <c r="G445" s="21">
        <f>SUM('2015:2026'!G445)</f>
        <v>0</v>
      </c>
      <c r="H445" s="21">
        <f>SUM('2015:2026'!H445)</f>
        <v>0</v>
      </c>
      <c r="I445" s="21">
        <f>SUM('2015:2026'!I445)</f>
        <v>0</v>
      </c>
      <c r="J445" s="21">
        <f>SUM('2015:2026'!J445)</f>
        <v>0</v>
      </c>
      <c r="K445" s="21">
        <f>SUM('2015:2026'!K445)</f>
        <v>0</v>
      </c>
      <c r="L445" s="21">
        <f>SUM('2015:2026'!L445)</f>
        <v>0</v>
      </c>
      <c r="M445" s="21">
        <f>SUM('2015:2026'!M445)</f>
        <v>0</v>
      </c>
      <c r="N445" s="21">
        <f>SUM('2015:2026'!N445)</f>
        <v>0</v>
      </c>
      <c r="O445" s="22">
        <f>SUM(C445:N445)</f>
        <v>737</v>
      </c>
      <c r="Q445" s="38">
        <f>SUM('2019'!Q445:Q447,'2020'!Q445:Q447,'2021'!Q445:Q447,'2022'!Q445:Q447,'2023'!Q445:Q447,'2024'!Q445:Q447,'2025'!Q445:Q447,'2026'!Q445:Q447)</f>
        <v>46</v>
      </c>
    </row>
    <row r="446" spans="1:17" x14ac:dyDescent="0.25">
      <c r="A446" s="44"/>
      <c r="B446" s="19" t="s">
        <v>1</v>
      </c>
      <c r="C446" s="17">
        <f>SUM('2015:2026'!C446)</f>
        <v>130</v>
      </c>
      <c r="D446" s="17">
        <f>SUM('2015:2026'!D446)</f>
        <v>123</v>
      </c>
      <c r="E446" s="17">
        <f>SUM('2015:2026'!E446)</f>
        <v>118</v>
      </c>
      <c r="F446" s="17">
        <f>SUM('2015:2026'!F446)</f>
        <v>130</v>
      </c>
      <c r="G446" s="17">
        <f>SUM('2015:2026'!G446)</f>
        <v>196</v>
      </c>
      <c r="H446" s="17">
        <f>SUM('2015:2026'!H446)</f>
        <v>113</v>
      </c>
      <c r="I446" s="17">
        <f>SUM('2015:2026'!I446)</f>
        <v>135</v>
      </c>
      <c r="J446" s="17">
        <f>SUM('2015:2026'!J446)</f>
        <v>0</v>
      </c>
      <c r="K446" s="17">
        <f>SUM('2015:2026'!K446)</f>
        <v>0</v>
      </c>
      <c r="L446" s="17">
        <f>SUM('2015:2026'!L446)</f>
        <v>0</v>
      </c>
      <c r="M446" s="17">
        <f>SUM('2015:2026'!M446)</f>
        <v>133</v>
      </c>
      <c r="N446" s="17">
        <f>SUM('2015:2026'!N446)</f>
        <v>139</v>
      </c>
      <c r="O446" s="3">
        <f t="shared" ref="O446:O447" si="97">SUM(C446:N446)</f>
        <v>1217</v>
      </c>
      <c r="Q446" s="39"/>
    </row>
    <row r="447" spans="1:17" x14ac:dyDescent="0.25">
      <c r="A447" s="45"/>
      <c r="B447" s="23" t="s">
        <v>3</v>
      </c>
      <c r="C447" s="24">
        <f>SUM('2015:2026'!C447)</f>
        <v>20</v>
      </c>
      <c r="D447" s="24">
        <f>SUM('2015:2026'!D447)</f>
        <v>22</v>
      </c>
      <c r="E447" s="24">
        <f>SUM('2015:2026'!E447)</f>
        <v>17</v>
      </c>
      <c r="F447" s="24">
        <f>SUM('2015:2026'!F447)</f>
        <v>15</v>
      </c>
      <c r="G447" s="24">
        <f>SUM('2015:2026'!G447)</f>
        <v>10</v>
      </c>
      <c r="H447" s="24">
        <f>SUM('2015:2026'!H447)</f>
        <v>19</v>
      </c>
      <c r="I447" s="24">
        <f>SUM('2015:2026'!I447)</f>
        <v>75</v>
      </c>
      <c r="J447" s="24">
        <f>SUM('2015:2026'!J447)</f>
        <v>0</v>
      </c>
      <c r="K447" s="24">
        <f>SUM('2015:2026'!K447)</f>
        <v>0</v>
      </c>
      <c r="L447" s="24">
        <f>SUM('2015:2026'!L447)</f>
        <v>0</v>
      </c>
      <c r="M447" s="24">
        <f>SUM('2015:2026'!M447)</f>
        <v>11</v>
      </c>
      <c r="N447" s="24">
        <f>SUM('2015:2026'!N447)</f>
        <v>80</v>
      </c>
      <c r="O447" s="25">
        <f t="shared" si="97"/>
        <v>269</v>
      </c>
      <c r="Q447" s="39"/>
    </row>
    <row r="448" spans="1:17" x14ac:dyDescent="0.25">
      <c r="A448" s="43" t="s">
        <v>178</v>
      </c>
      <c r="B448" s="20" t="s">
        <v>2</v>
      </c>
      <c r="C448" s="21">
        <f>SUM('2015:2026'!C448)</f>
        <v>0</v>
      </c>
      <c r="D448" s="21">
        <f>SUM('2015:2026'!D448)</f>
        <v>56</v>
      </c>
      <c r="E448" s="21">
        <f>SUM('2015:2026'!E448)</f>
        <v>90</v>
      </c>
      <c r="F448" s="21">
        <f>SUM('2015:2026'!F448)</f>
        <v>65</v>
      </c>
      <c r="G448" s="21">
        <f>SUM('2015:2026'!G448)</f>
        <v>0</v>
      </c>
      <c r="H448" s="21">
        <f>SUM('2015:2026'!H448)</f>
        <v>0</v>
      </c>
      <c r="I448" s="21">
        <f>SUM('2015:2026'!I448)</f>
        <v>0</v>
      </c>
      <c r="J448" s="21">
        <f>SUM('2015:2026'!J448)</f>
        <v>0</v>
      </c>
      <c r="K448" s="21">
        <f>SUM('2015:2026'!K448)</f>
        <v>0</v>
      </c>
      <c r="L448" s="21">
        <f>SUM('2015:2026'!L448)</f>
        <v>0</v>
      </c>
      <c r="M448" s="21">
        <f>SUM('2015:2026'!M448)</f>
        <v>0</v>
      </c>
      <c r="N448" s="21">
        <f>SUM('2015:2026'!N448)</f>
        <v>0</v>
      </c>
      <c r="O448" s="22">
        <f>SUM(C448:N448)</f>
        <v>211</v>
      </c>
      <c r="Q448" s="38">
        <f>SUM('2019'!Q448:Q450,'2020'!Q448:Q450,'2021'!Q448:Q450,'2022'!Q448:Q450,'2023'!Q448:Q450,'2024'!Q448:Q450,'2025'!Q448:Q450,'2026'!Q448:Q450)</f>
        <v>25</v>
      </c>
    </row>
    <row r="449" spans="1:17" x14ac:dyDescent="0.25">
      <c r="A449" s="44"/>
      <c r="B449" s="19" t="s">
        <v>1</v>
      </c>
      <c r="C449" s="17">
        <f>SUM('2015:2026'!C449)</f>
        <v>78</v>
      </c>
      <c r="D449" s="17">
        <f>SUM('2015:2026'!D449)</f>
        <v>42</v>
      </c>
      <c r="E449" s="17">
        <f>SUM('2015:2026'!E449)</f>
        <v>60</v>
      </c>
      <c r="F449" s="17">
        <f>SUM('2015:2026'!F449)</f>
        <v>139</v>
      </c>
      <c r="G449" s="17">
        <f>SUM('2015:2026'!G449)</f>
        <v>205</v>
      </c>
      <c r="H449" s="17">
        <f>SUM('2015:2026'!H449)</f>
        <v>95</v>
      </c>
      <c r="I449" s="17">
        <f>SUM('2015:2026'!I449)</f>
        <v>78</v>
      </c>
      <c r="J449" s="17">
        <f>SUM('2015:2026'!J449)</f>
        <v>0</v>
      </c>
      <c r="K449" s="17">
        <f>SUM('2015:2026'!K449)</f>
        <v>0</v>
      </c>
      <c r="L449" s="17">
        <f>SUM('2015:2026'!L449)</f>
        <v>0</v>
      </c>
      <c r="M449" s="17">
        <f>SUM('2015:2026'!M449)</f>
        <v>19</v>
      </c>
      <c r="N449" s="17">
        <f>SUM('2015:2026'!N449)</f>
        <v>34</v>
      </c>
      <c r="O449" s="3">
        <f t="shared" ref="O449:O450" si="98">SUM(C449:N449)</f>
        <v>750</v>
      </c>
      <c r="Q449" s="39"/>
    </row>
    <row r="450" spans="1:17" x14ac:dyDescent="0.25">
      <c r="A450" s="45"/>
      <c r="B450" s="23" t="s">
        <v>3</v>
      </c>
      <c r="C450" s="24">
        <f>SUM('2015:2026'!C450)</f>
        <v>6</v>
      </c>
      <c r="D450" s="24">
        <f>SUM('2015:2026'!D450)</f>
        <v>6</v>
      </c>
      <c r="E450" s="24">
        <f>SUM('2015:2026'!E450)</f>
        <v>16</v>
      </c>
      <c r="F450" s="24">
        <f>SUM('2015:2026'!F450)</f>
        <v>8</v>
      </c>
      <c r="G450" s="24">
        <f>SUM('2015:2026'!G450)</f>
        <v>6</v>
      </c>
      <c r="H450" s="24">
        <f>SUM('2015:2026'!H450)</f>
        <v>2</v>
      </c>
      <c r="I450" s="24">
        <f>SUM('2015:2026'!I450)</f>
        <v>1</v>
      </c>
      <c r="J450" s="24">
        <f>SUM('2015:2026'!J450)</f>
        <v>0</v>
      </c>
      <c r="K450" s="24">
        <f>SUM('2015:2026'!K450)</f>
        <v>0</v>
      </c>
      <c r="L450" s="24">
        <f>SUM('2015:2026'!L450)</f>
        <v>0</v>
      </c>
      <c r="M450" s="24">
        <f>SUM('2015:2026'!M450)</f>
        <v>0</v>
      </c>
      <c r="N450" s="24">
        <f>SUM('2015:2026'!N450)</f>
        <v>24</v>
      </c>
      <c r="O450" s="25">
        <f t="shared" si="98"/>
        <v>69</v>
      </c>
      <c r="Q450" s="39"/>
    </row>
    <row r="451" spans="1:17" ht="15" customHeight="1" x14ac:dyDescent="0.25">
      <c r="A451" s="43" t="s">
        <v>179</v>
      </c>
      <c r="B451" s="20" t="s">
        <v>2</v>
      </c>
      <c r="C451" s="21">
        <f>SUM('2015:2026'!C451)</f>
        <v>0</v>
      </c>
      <c r="D451" s="21">
        <f>SUM('2015:2026'!D451)</f>
        <v>48</v>
      </c>
      <c r="E451" s="21">
        <f>SUM('2015:2026'!E451)</f>
        <v>96</v>
      </c>
      <c r="F451" s="21">
        <f>SUM('2015:2026'!F451)</f>
        <v>50</v>
      </c>
      <c r="G451" s="21">
        <f>SUM('2015:2026'!G451)</f>
        <v>0</v>
      </c>
      <c r="H451" s="21">
        <f>SUM('2015:2026'!H451)</f>
        <v>0</v>
      </c>
      <c r="I451" s="21">
        <f>SUM('2015:2026'!I451)</f>
        <v>0</v>
      </c>
      <c r="J451" s="21">
        <f>SUM('2015:2026'!J451)</f>
        <v>0</v>
      </c>
      <c r="K451" s="21">
        <f>SUM('2015:2026'!K451)</f>
        <v>0</v>
      </c>
      <c r="L451" s="21">
        <f>SUM('2015:2026'!L451)</f>
        <v>0</v>
      </c>
      <c r="M451" s="21">
        <f>SUM('2015:2026'!M451)</f>
        <v>0</v>
      </c>
      <c r="N451" s="21">
        <f>SUM('2015:2026'!N451)</f>
        <v>0</v>
      </c>
      <c r="O451" s="22">
        <f>SUM(C451:N451)</f>
        <v>194</v>
      </c>
      <c r="Q451" s="38">
        <f>SUM('2019'!Q451:Q453,'2020'!Q451:Q453,'2021'!Q451:Q453,'2022'!Q451:Q453,'2023'!Q451:Q453,'2024'!Q451:Q453,'2025'!Q451:Q453,'2026'!Q451:Q453)</f>
        <v>23</v>
      </c>
    </row>
    <row r="452" spans="1:17" x14ac:dyDescent="0.25">
      <c r="A452" s="44"/>
      <c r="B452" s="19" t="s">
        <v>1</v>
      </c>
      <c r="C452" s="17">
        <f>SUM('2015:2026'!C452)</f>
        <v>10</v>
      </c>
      <c r="D452" s="17">
        <f>SUM('2015:2026'!D452)</f>
        <v>35</v>
      </c>
      <c r="E452" s="17">
        <f>SUM('2015:2026'!E452)</f>
        <v>32</v>
      </c>
      <c r="F452" s="17">
        <f>SUM('2015:2026'!F452)</f>
        <v>61</v>
      </c>
      <c r="G452" s="17">
        <f>SUM('2015:2026'!G452)</f>
        <v>128</v>
      </c>
      <c r="H452" s="17">
        <f>SUM('2015:2026'!H452)</f>
        <v>48</v>
      </c>
      <c r="I452" s="17">
        <f>SUM('2015:2026'!I452)</f>
        <v>25</v>
      </c>
      <c r="J452" s="17">
        <f>SUM('2015:2026'!J452)</f>
        <v>0</v>
      </c>
      <c r="K452" s="17">
        <f>SUM('2015:2026'!K452)</f>
        <v>0</v>
      </c>
      <c r="L452" s="17">
        <f>SUM('2015:2026'!L452)</f>
        <v>0</v>
      </c>
      <c r="M452" s="17">
        <f>SUM('2015:2026'!M452)</f>
        <v>10</v>
      </c>
      <c r="N452" s="17">
        <f>SUM('2015:2026'!N452)</f>
        <v>5</v>
      </c>
      <c r="O452" s="3">
        <f t="shared" ref="O452:O453" si="99">SUM(C452:N452)</f>
        <v>354</v>
      </c>
      <c r="Q452" s="39"/>
    </row>
    <row r="453" spans="1:17" x14ac:dyDescent="0.25">
      <c r="A453" s="45"/>
      <c r="B453" s="23" t="s">
        <v>3</v>
      </c>
      <c r="C453" s="24">
        <f>SUM('2015:2026'!C453)</f>
        <v>3</v>
      </c>
      <c r="D453" s="24">
        <f>SUM('2015:2026'!D453)</f>
        <v>6</v>
      </c>
      <c r="E453" s="24">
        <f>SUM('2015:2026'!E453)</f>
        <v>14</v>
      </c>
      <c r="F453" s="24">
        <f>SUM('2015:2026'!F453)</f>
        <v>3</v>
      </c>
      <c r="G453" s="24">
        <f>SUM('2015:2026'!G453)</f>
        <v>2</v>
      </c>
      <c r="H453" s="24">
        <f>SUM('2015:2026'!H453)</f>
        <v>2</v>
      </c>
      <c r="I453" s="24">
        <f>SUM('2015:2026'!I453)</f>
        <v>0</v>
      </c>
      <c r="J453" s="24">
        <f>SUM('2015:2026'!J453)</f>
        <v>0</v>
      </c>
      <c r="K453" s="24">
        <f>SUM('2015:2026'!K453)</f>
        <v>0</v>
      </c>
      <c r="L453" s="24">
        <f>SUM('2015:2026'!L453)</f>
        <v>0</v>
      </c>
      <c r="M453" s="24">
        <f>SUM('2015:2026'!M453)</f>
        <v>0</v>
      </c>
      <c r="N453" s="24">
        <f>SUM('2015:2026'!N453)</f>
        <v>36</v>
      </c>
      <c r="O453" s="25">
        <f t="shared" si="99"/>
        <v>66</v>
      </c>
      <c r="Q453" s="39"/>
    </row>
    <row r="454" spans="1:17" ht="15" customHeight="1" x14ac:dyDescent="0.25">
      <c r="A454" s="43" t="s">
        <v>180</v>
      </c>
      <c r="B454" s="20" t="s">
        <v>2</v>
      </c>
      <c r="C454" s="21">
        <f>SUM('2015:2026'!C454)</f>
        <v>0</v>
      </c>
      <c r="D454" s="21">
        <f>SUM('2015:2026'!D454)</f>
        <v>269</v>
      </c>
      <c r="E454" s="21">
        <f>SUM('2015:2026'!E454)</f>
        <v>200</v>
      </c>
      <c r="F454" s="21">
        <f>SUM('2015:2026'!F454)</f>
        <v>123</v>
      </c>
      <c r="G454" s="21">
        <f>SUM('2015:2026'!G454)</f>
        <v>0</v>
      </c>
      <c r="H454" s="21">
        <f>SUM('2015:2026'!H454)</f>
        <v>0</v>
      </c>
      <c r="I454" s="21">
        <f>SUM('2015:2026'!I454)</f>
        <v>0</v>
      </c>
      <c r="J454" s="21">
        <f>SUM('2015:2026'!J454)</f>
        <v>0</v>
      </c>
      <c r="K454" s="21">
        <f>SUM('2015:2026'!K454)</f>
        <v>0</v>
      </c>
      <c r="L454" s="21">
        <f>SUM('2015:2026'!L454)</f>
        <v>0</v>
      </c>
      <c r="M454" s="21">
        <f>SUM('2015:2026'!M454)</f>
        <v>0</v>
      </c>
      <c r="N454" s="21">
        <f>SUM('2015:2026'!N454)</f>
        <v>0</v>
      </c>
      <c r="O454" s="22">
        <f>SUM(C454:N454)</f>
        <v>592</v>
      </c>
      <c r="Q454" s="38">
        <f>SUM('2019'!Q454:Q456,'2020'!Q454:Q456,'2021'!Q454:Q456,'2022'!Q454:Q456,'2023'!Q454:Q456,'2024'!Q454:Q456,'2025'!Q454:Q456,'2026'!Q454:Q456)</f>
        <v>48</v>
      </c>
    </row>
    <row r="455" spans="1:17" x14ac:dyDescent="0.25">
      <c r="A455" s="44"/>
      <c r="B455" s="19" t="s">
        <v>1</v>
      </c>
      <c r="C455" s="17">
        <f>SUM('2015:2026'!C455)</f>
        <v>9</v>
      </c>
      <c r="D455" s="17">
        <f>SUM('2015:2026'!D455)</f>
        <v>43</v>
      </c>
      <c r="E455" s="17">
        <f>SUM('2015:2026'!E455)</f>
        <v>69</v>
      </c>
      <c r="F455" s="17">
        <f>SUM('2015:2026'!F455)</f>
        <v>100</v>
      </c>
      <c r="G455" s="17">
        <f>SUM('2015:2026'!G455)</f>
        <v>84</v>
      </c>
      <c r="H455" s="17">
        <f>SUM('2015:2026'!H455)</f>
        <v>79</v>
      </c>
      <c r="I455" s="17">
        <f>SUM('2015:2026'!I455)</f>
        <v>73</v>
      </c>
      <c r="J455" s="17">
        <f>SUM('2015:2026'!J455)</f>
        <v>0</v>
      </c>
      <c r="K455" s="17">
        <f>SUM('2015:2026'!K455)</f>
        <v>0</v>
      </c>
      <c r="L455" s="17">
        <f>SUM('2015:2026'!L455)</f>
        <v>0</v>
      </c>
      <c r="M455" s="17">
        <f>SUM('2015:2026'!M455)</f>
        <v>0</v>
      </c>
      <c r="N455" s="17">
        <f>SUM('2015:2026'!N455)</f>
        <v>123</v>
      </c>
      <c r="O455" s="3">
        <f t="shared" ref="O455:O456" si="100">SUM(C455:N455)</f>
        <v>580</v>
      </c>
      <c r="Q455" s="39"/>
    </row>
    <row r="456" spans="1:17" x14ac:dyDescent="0.25">
      <c r="A456" s="45"/>
      <c r="B456" s="23" t="s">
        <v>3</v>
      </c>
      <c r="C456" s="24">
        <f>SUM('2015:2026'!C456)</f>
        <v>5</v>
      </c>
      <c r="D456" s="24">
        <f>SUM('2015:2026'!D456)</f>
        <v>6</v>
      </c>
      <c r="E456" s="24">
        <f>SUM('2015:2026'!E456)</f>
        <v>0</v>
      </c>
      <c r="F456" s="24">
        <f>SUM('2015:2026'!F456)</f>
        <v>4</v>
      </c>
      <c r="G456" s="24">
        <f>SUM('2015:2026'!G456)</f>
        <v>8</v>
      </c>
      <c r="H456" s="24">
        <f>SUM('2015:2026'!H456)</f>
        <v>3</v>
      </c>
      <c r="I456" s="24">
        <f>SUM('2015:2026'!I456)</f>
        <v>0</v>
      </c>
      <c r="J456" s="24">
        <f>SUM('2015:2026'!J456)</f>
        <v>0</v>
      </c>
      <c r="K456" s="24">
        <f>SUM('2015:2026'!K456)</f>
        <v>0</v>
      </c>
      <c r="L456" s="24">
        <f>SUM('2015:2026'!L456)</f>
        <v>0</v>
      </c>
      <c r="M456" s="24">
        <f>SUM('2015:2026'!M456)</f>
        <v>0</v>
      </c>
      <c r="N456" s="24">
        <f>SUM('2015:2026'!N456)</f>
        <v>14</v>
      </c>
      <c r="O456" s="25">
        <f t="shared" si="100"/>
        <v>40</v>
      </c>
      <c r="Q456" s="39"/>
    </row>
    <row r="457" spans="1:17" x14ac:dyDescent="0.25">
      <c r="A457" s="43" t="s">
        <v>181</v>
      </c>
      <c r="B457" s="20" t="s">
        <v>2</v>
      </c>
      <c r="C457" s="21">
        <f>SUM('2015:2026'!C457)</f>
        <v>0</v>
      </c>
      <c r="D457" s="21">
        <f>SUM('2015:2026'!D457)</f>
        <v>243</v>
      </c>
      <c r="E457" s="21">
        <f>SUM('2015:2026'!E457)</f>
        <v>279</v>
      </c>
      <c r="F457" s="21">
        <f>SUM('2015:2026'!F457)</f>
        <v>193</v>
      </c>
      <c r="G457" s="21">
        <f>SUM('2015:2026'!G457)</f>
        <v>0</v>
      </c>
      <c r="H457" s="21">
        <f>SUM('2015:2026'!H457)</f>
        <v>0</v>
      </c>
      <c r="I457" s="21">
        <f>SUM('2015:2026'!I457)</f>
        <v>0</v>
      </c>
      <c r="J457" s="21">
        <f>SUM('2015:2026'!J457)</f>
        <v>0</v>
      </c>
      <c r="K457" s="21">
        <f>SUM('2015:2026'!K457)</f>
        <v>0</v>
      </c>
      <c r="L457" s="21">
        <f>SUM('2015:2026'!L457)</f>
        <v>0</v>
      </c>
      <c r="M457" s="21">
        <f>SUM('2015:2026'!M457)</f>
        <v>0</v>
      </c>
      <c r="N457" s="21">
        <f>SUM('2015:2026'!N457)</f>
        <v>0</v>
      </c>
      <c r="O457" s="22">
        <f>SUM(C457:N457)</f>
        <v>715</v>
      </c>
      <c r="Q457" s="38">
        <f>SUM('2019'!Q457:Q459,'2020'!Q457:Q459,'2021'!Q457:Q459,'2022'!Q457:Q459,'2023'!Q457:Q459,'2024'!Q457:Q459,'2025'!Q457:Q459,'2026'!Q457:Q459)</f>
        <v>98</v>
      </c>
    </row>
    <row r="458" spans="1:17" x14ac:dyDescent="0.25">
      <c r="A458" s="44"/>
      <c r="B458" s="19" t="s">
        <v>1</v>
      </c>
      <c r="C458" s="17">
        <f>SUM('2015:2026'!C458)</f>
        <v>128</v>
      </c>
      <c r="D458" s="17">
        <f>SUM('2015:2026'!D458)</f>
        <v>44</v>
      </c>
      <c r="E458" s="17">
        <f>SUM('2015:2026'!E458)</f>
        <v>128</v>
      </c>
      <c r="F458" s="17">
        <f>SUM('2015:2026'!F458)</f>
        <v>72</v>
      </c>
      <c r="G458" s="17">
        <f>SUM('2015:2026'!G458)</f>
        <v>113</v>
      </c>
      <c r="H458" s="17">
        <f>SUM('2015:2026'!H458)</f>
        <v>93</v>
      </c>
      <c r="I458" s="17">
        <f>SUM('2015:2026'!I458)</f>
        <v>120</v>
      </c>
      <c r="J458" s="17">
        <f>SUM('2015:2026'!J458)</f>
        <v>0</v>
      </c>
      <c r="K458" s="17">
        <f>SUM('2015:2026'!K458)</f>
        <v>0</v>
      </c>
      <c r="L458" s="17">
        <f>SUM('2015:2026'!L458)</f>
        <v>0</v>
      </c>
      <c r="M458" s="17">
        <f>SUM('2015:2026'!M458)</f>
        <v>0</v>
      </c>
      <c r="N458" s="17">
        <f>SUM('2015:2026'!N458)</f>
        <v>0</v>
      </c>
      <c r="O458" s="3">
        <f t="shared" ref="O458:O459" si="101">SUM(C458:N458)</f>
        <v>698</v>
      </c>
      <c r="Q458" s="39"/>
    </row>
    <row r="459" spans="1:17" x14ac:dyDescent="0.25">
      <c r="A459" s="45"/>
      <c r="B459" s="23" t="s">
        <v>3</v>
      </c>
      <c r="C459" s="24">
        <f>SUM('2015:2026'!C459)</f>
        <v>0</v>
      </c>
      <c r="D459" s="24">
        <f>SUM('2015:2026'!D459)</f>
        <v>0</v>
      </c>
      <c r="E459" s="24">
        <f>SUM('2015:2026'!E459)</f>
        <v>25</v>
      </c>
      <c r="F459" s="24">
        <f>SUM('2015:2026'!F459)</f>
        <v>16</v>
      </c>
      <c r="G459" s="24">
        <f>SUM('2015:2026'!G459)</f>
        <v>13</v>
      </c>
      <c r="H459" s="24">
        <f>SUM('2015:2026'!H459)</f>
        <v>8</v>
      </c>
      <c r="I459" s="24">
        <f>SUM('2015:2026'!I459)</f>
        <v>21</v>
      </c>
      <c r="J459" s="24">
        <f>SUM('2015:2026'!J459)</f>
        <v>0</v>
      </c>
      <c r="K459" s="24">
        <f>SUM('2015:2026'!K459)</f>
        <v>0</v>
      </c>
      <c r="L459" s="24">
        <f>SUM('2015:2026'!L459)</f>
        <v>0</v>
      </c>
      <c r="M459" s="24">
        <f>SUM('2015:2026'!M459)</f>
        <v>0</v>
      </c>
      <c r="N459" s="24">
        <f>SUM('2015:2026'!N459)</f>
        <v>0</v>
      </c>
      <c r="O459" s="25">
        <f t="shared" si="101"/>
        <v>83</v>
      </c>
      <c r="Q459" s="39"/>
    </row>
    <row r="460" spans="1:17" x14ac:dyDescent="0.25">
      <c r="A460" s="43" t="s">
        <v>182</v>
      </c>
      <c r="B460" s="20" t="s">
        <v>2</v>
      </c>
      <c r="C460" s="21">
        <f>SUM('2015:2026'!C460)</f>
        <v>0</v>
      </c>
      <c r="D460" s="21">
        <f>SUM('2015:2026'!D460)</f>
        <v>127</v>
      </c>
      <c r="E460" s="21">
        <f>SUM('2015:2026'!E460)</f>
        <v>77</v>
      </c>
      <c r="F460" s="21">
        <f>SUM('2015:2026'!F460)</f>
        <v>49</v>
      </c>
      <c r="G460" s="21">
        <f>SUM('2015:2026'!G460)</f>
        <v>0</v>
      </c>
      <c r="H460" s="21">
        <f>SUM('2015:2026'!H460)</f>
        <v>0</v>
      </c>
      <c r="I460" s="21">
        <f>SUM('2015:2026'!I460)</f>
        <v>0</v>
      </c>
      <c r="J460" s="21">
        <f>SUM('2015:2026'!J460)</f>
        <v>0</v>
      </c>
      <c r="K460" s="21">
        <f>SUM('2015:2026'!K460)</f>
        <v>0</v>
      </c>
      <c r="L460" s="21">
        <f>SUM('2015:2026'!L460)</f>
        <v>0</v>
      </c>
      <c r="M460" s="21">
        <f>SUM('2015:2026'!M460)</f>
        <v>0</v>
      </c>
      <c r="N460" s="21">
        <f>SUM('2015:2026'!N460)</f>
        <v>0</v>
      </c>
      <c r="O460" s="22">
        <f>SUM(C460:N460)</f>
        <v>253</v>
      </c>
      <c r="Q460" s="38">
        <f>SUM('2019'!Q460:Q462,'2020'!Q460:Q462,'2021'!Q460:Q462,'2022'!Q460:Q462,'2023'!Q460:Q462,'2024'!Q460:Q462,'2025'!Q460:Q462,'2026'!Q460:Q462)</f>
        <v>44</v>
      </c>
    </row>
    <row r="461" spans="1:17" x14ac:dyDescent="0.25">
      <c r="A461" s="44"/>
      <c r="B461" s="19" t="s">
        <v>1</v>
      </c>
      <c r="C461" s="17">
        <f>SUM('2015:2026'!C461)</f>
        <v>80</v>
      </c>
      <c r="D461" s="17">
        <f>SUM('2015:2026'!D461)</f>
        <v>462</v>
      </c>
      <c r="E461" s="17">
        <f>SUM('2015:2026'!E461)</f>
        <v>485</v>
      </c>
      <c r="F461" s="17">
        <f>SUM('2015:2026'!F461)</f>
        <v>565</v>
      </c>
      <c r="G461" s="17">
        <f>SUM('2015:2026'!G461)</f>
        <v>693</v>
      </c>
      <c r="H461" s="17">
        <f>SUM('2015:2026'!H461)</f>
        <v>370</v>
      </c>
      <c r="I461" s="17">
        <f>SUM('2015:2026'!I461)</f>
        <v>419</v>
      </c>
      <c r="J461" s="17">
        <f>SUM('2015:2026'!J461)</f>
        <v>0</v>
      </c>
      <c r="K461" s="17">
        <f>SUM('2015:2026'!K461)</f>
        <v>0</v>
      </c>
      <c r="L461" s="17">
        <f>SUM('2015:2026'!L461)</f>
        <v>0</v>
      </c>
      <c r="M461" s="17">
        <f>SUM('2015:2026'!M461)</f>
        <v>0</v>
      </c>
      <c r="N461" s="17">
        <f>SUM('2015:2026'!N461)</f>
        <v>0</v>
      </c>
      <c r="O461" s="3">
        <f t="shared" ref="O461:O462" si="102">SUM(C461:N461)</f>
        <v>3074</v>
      </c>
      <c r="Q461" s="39"/>
    </row>
    <row r="462" spans="1:17" x14ac:dyDescent="0.25">
      <c r="A462" s="45"/>
      <c r="B462" s="23" t="s">
        <v>3</v>
      </c>
      <c r="C462" s="24">
        <f>SUM('2015:2026'!C462)</f>
        <v>0</v>
      </c>
      <c r="D462" s="24">
        <f>SUM('2015:2026'!D462)</f>
        <v>0</v>
      </c>
      <c r="E462" s="24">
        <f>SUM('2015:2026'!E462)</f>
        <v>43</v>
      </c>
      <c r="F462" s="24">
        <f>SUM('2015:2026'!F462)</f>
        <v>16</v>
      </c>
      <c r="G462" s="24">
        <f>SUM('2015:2026'!G462)</f>
        <v>5</v>
      </c>
      <c r="H462" s="24">
        <f>SUM('2015:2026'!H462)</f>
        <v>9</v>
      </c>
      <c r="I462" s="24">
        <f>SUM('2015:2026'!I462)</f>
        <v>1</v>
      </c>
      <c r="J462" s="24">
        <f>SUM('2015:2026'!J462)</f>
        <v>0</v>
      </c>
      <c r="K462" s="24">
        <f>SUM('2015:2026'!K462)</f>
        <v>0</v>
      </c>
      <c r="L462" s="24">
        <f>SUM('2015:2026'!L462)</f>
        <v>0</v>
      </c>
      <c r="M462" s="24">
        <f>SUM('2015:2026'!M462)</f>
        <v>0</v>
      </c>
      <c r="N462" s="24">
        <f>SUM('2015:2026'!N462)</f>
        <v>0</v>
      </c>
      <c r="O462" s="25">
        <f t="shared" si="102"/>
        <v>74</v>
      </c>
      <c r="Q462" s="39"/>
    </row>
    <row r="463" spans="1:17" x14ac:dyDescent="0.25">
      <c r="A463" s="43" t="s">
        <v>184</v>
      </c>
      <c r="B463" s="20" t="s">
        <v>2</v>
      </c>
      <c r="C463" s="21">
        <f>SUM('2015:2026'!C463)</f>
        <v>0</v>
      </c>
      <c r="D463" s="21">
        <f>SUM('2015:2026'!D463)</f>
        <v>61</v>
      </c>
      <c r="E463" s="21">
        <f>SUM('2015:2026'!E463)</f>
        <v>89</v>
      </c>
      <c r="F463" s="21">
        <f>SUM('2015:2026'!F463)</f>
        <v>51</v>
      </c>
      <c r="G463" s="21">
        <f>SUM('2015:2026'!G463)</f>
        <v>0</v>
      </c>
      <c r="H463" s="21">
        <f>SUM('2015:2026'!H463)</f>
        <v>0</v>
      </c>
      <c r="I463" s="21">
        <f>SUM('2015:2026'!I463)</f>
        <v>0</v>
      </c>
      <c r="J463" s="21">
        <f>SUM('2015:2026'!J463)</f>
        <v>0</v>
      </c>
      <c r="K463" s="21">
        <f>SUM('2015:2026'!K463)</f>
        <v>0</v>
      </c>
      <c r="L463" s="21">
        <f>SUM('2015:2026'!L463)</f>
        <v>0</v>
      </c>
      <c r="M463" s="21">
        <f>SUM('2015:2026'!M463)</f>
        <v>0</v>
      </c>
      <c r="N463" s="21">
        <f>SUM('2015:2026'!N463)</f>
        <v>0</v>
      </c>
      <c r="O463" s="22">
        <f>SUM(C463:N463)</f>
        <v>201</v>
      </c>
      <c r="Q463" s="38">
        <f>SUM('2019'!Q463:Q465,'2020'!Q463:Q465,'2021'!Q463:Q465,'2022'!Q463:Q465,'2023'!Q463:Q465,'2024'!Q463:Q465,'2025'!Q463:Q465,'2026'!Q463:Q465)</f>
        <v>41</v>
      </c>
    </row>
    <row r="464" spans="1:17" x14ac:dyDescent="0.25">
      <c r="A464" s="44"/>
      <c r="B464" s="19" t="s">
        <v>1</v>
      </c>
      <c r="C464" s="17">
        <f>SUM('2015:2026'!C464)</f>
        <v>135</v>
      </c>
      <c r="D464" s="17">
        <f>SUM('2015:2026'!D464)</f>
        <v>231</v>
      </c>
      <c r="E464" s="17">
        <f>SUM('2015:2026'!E464)</f>
        <v>160</v>
      </c>
      <c r="F464" s="17">
        <f>SUM('2015:2026'!F464)</f>
        <v>200</v>
      </c>
      <c r="G464" s="17">
        <f>SUM('2015:2026'!G464)</f>
        <v>579</v>
      </c>
      <c r="H464" s="17">
        <f>SUM('2015:2026'!H464)</f>
        <v>240</v>
      </c>
      <c r="I464" s="17">
        <f>SUM('2015:2026'!I464)</f>
        <v>316</v>
      </c>
      <c r="J464" s="17">
        <f>SUM('2015:2026'!J464)</f>
        <v>0</v>
      </c>
      <c r="K464" s="17">
        <f>SUM('2015:2026'!K464)</f>
        <v>0</v>
      </c>
      <c r="L464" s="17">
        <f>SUM('2015:2026'!L464)</f>
        <v>0</v>
      </c>
      <c r="M464" s="17">
        <f>SUM('2015:2026'!M464)</f>
        <v>0</v>
      </c>
      <c r="N464" s="17">
        <f>SUM('2015:2026'!N464)</f>
        <v>0</v>
      </c>
      <c r="O464" s="3">
        <f t="shared" ref="O464:O465" si="103">SUM(C464:N464)</f>
        <v>1861</v>
      </c>
      <c r="Q464" s="39"/>
    </row>
    <row r="465" spans="1:17" x14ac:dyDescent="0.25">
      <c r="A465" s="45"/>
      <c r="B465" s="23" t="s">
        <v>3</v>
      </c>
      <c r="C465" s="24">
        <f>SUM('2015:2026'!C465)</f>
        <v>0</v>
      </c>
      <c r="D465" s="24">
        <f>SUM('2015:2026'!D465)</f>
        <v>0</v>
      </c>
      <c r="E465" s="24">
        <f>SUM('2015:2026'!E465)</f>
        <v>0</v>
      </c>
      <c r="F465" s="24">
        <f>SUM('2015:2026'!F465)</f>
        <v>0</v>
      </c>
      <c r="G465" s="24">
        <f>SUM('2015:2026'!G465)</f>
        <v>127</v>
      </c>
      <c r="H465" s="24">
        <f>SUM('2015:2026'!H465)</f>
        <v>74</v>
      </c>
      <c r="I465" s="24">
        <f>SUM('2015:2026'!I465)</f>
        <v>33</v>
      </c>
      <c r="J465" s="24">
        <f>SUM('2015:2026'!J465)</f>
        <v>0</v>
      </c>
      <c r="K465" s="24">
        <f>SUM('2015:2026'!K465)</f>
        <v>0</v>
      </c>
      <c r="L465" s="24">
        <f>SUM('2015:2026'!L465)</f>
        <v>0</v>
      </c>
      <c r="M465" s="24">
        <f>SUM('2015:2026'!M465)</f>
        <v>0</v>
      </c>
      <c r="N465" s="24">
        <f>SUM('2015:2026'!N465)</f>
        <v>0</v>
      </c>
      <c r="O465" s="25">
        <f t="shared" si="103"/>
        <v>234</v>
      </c>
      <c r="Q465" s="39"/>
    </row>
    <row r="466" spans="1:17" x14ac:dyDescent="0.25">
      <c r="A466" s="43" t="s">
        <v>183</v>
      </c>
      <c r="B466" s="20" t="s">
        <v>2</v>
      </c>
      <c r="C466" s="21">
        <f>SUM('2015:2026'!C466)</f>
        <v>0</v>
      </c>
      <c r="D466" s="21">
        <f>SUM('2015:2026'!D466)</f>
        <v>200</v>
      </c>
      <c r="E466" s="21">
        <f>SUM('2015:2026'!E466)</f>
        <v>103</v>
      </c>
      <c r="F466" s="21">
        <f>SUM('2015:2026'!F466)</f>
        <v>100</v>
      </c>
      <c r="G466" s="21">
        <f>SUM('2015:2026'!G466)</f>
        <v>0</v>
      </c>
      <c r="H466" s="21">
        <f>SUM('2015:2026'!H466)</f>
        <v>0</v>
      </c>
      <c r="I466" s="21">
        <f>SUM('2015:2026'!I466)</f>
        <v>0</v>
      </c>
      <c r="J466" s="21">
        <f>SUM('2015:2026'!J466)</f>
        <v>0</v>
      </c>
      <c r="K466" s="21">
        <f>SUM('2015:2026'!K466)</f>
        <v>0</v>
      </c>
      <c r="L466" s="21">
        <f>SUM('2015:2026'!L466)</f>
        <v>0</v>
      </c>
      <c r="M466" s="21">
        <f>SUM('2015:2026'!M466)</f>
        <v>0</v>
      </c>
      <c r="N466" s="21">
        <f>SUM('2015:2026'!N466)</f>
        <v>0</v>
      </c>
      <c r="O466" s="22">
        <f>SUM(C466:N466)</f>
        <v>403</v>
      </c>
      <c r="Q466" s="38">
        <f>SUM('2019'!Q466:Q468,'2020'!Q466:Q468,'2021'!Q466:Q468,'2022'!Q466:Q468,'2023'!Q466:Q468,'2024'!Q466:Q468,'2025'!Q466:Q468,'2026'!Q466:Q468)</f>
        <v>34</v>
      </c>
    </row>
    <row r="467" spans="1:17" x14ac:dyDescent="0.25">
      <c r="A467" s="44"/>
      <c r="B467" s="19" t="s">
        <v>1</v>
      </c>
      <c r="C467" s="17">
        <f>SUM('2015:2026'!C467)</f>
        <v>88</v>
      </c>
      <c r="D467" s="17">
        <f>SUM('2015:2026'!D467)</f>
        <v>799</v>
      </c>
      <c r="E467" s="17">
        <f>SUM('2015:2026'!E467)</f>
        <v>153</v>
      </c>
      <c r="F467" s="17">
        <f>SUM('2015:2026'!F467)</f>
        <v>172</v>
      </c>
      <c r="G467" s="17">
        <f>SUM('2015:2026'!G467)</f>
        <v>217</v>
      </c>
      <c r="H467" s="17">
        <f>SUM('2015:2026'!H467)</f>
        <v>139</v>
      </c>
      <c r="I467" s="17">
        <f>SUM('2015:2026'!I467)</f>
        <v>87</v>
      </c>
      <c r="J467" s="17">
        <f>SUM('2015:2026'!J467)</f>
        <v>0</v>
      </c>
      <c r="K467" s="17">
        <f>SUM('2015:2026'!K467)</f>
        <v>0</v>
      </c>
      <c r="L467" s="17">
        <f>SUM('2015:2026'!L467)</f>
        <v>0</v>
      </c>
      <c r="M467" s="17">
        <f>SUM('2015:2026'!M467)</f>
        <v>0</v>
      </c>
      <c r="N467" s="17">
        <f>SUM('2015:2026'!N467)</f>
        <v>0</v>
      </c>
      <c r="O467" s="3">
        <f t="shared" ref="O467:O468" si="104">SUM(C467:N467)</f>
        <v>1655</v>
      </c>
      <c r="Q467" s="39"/>
    </row>
    <row r="468" spans="1:17" x14ac:dyDescent="0.25">
      <c r="A468" s="45"/>
      <c r="B468" s="23" t="s">
        <v>3</v>
      </c>
      <c r="C468" s="24">
        <f>SUM('2015:2026'!C468)</f>
        <v>10</v>
      </c>
      <c r="D468" s="24">
        <f>SUM('2015:2026'!D468)</f>
        <v>28</v>
      </c>
      <c r="E468" s="24">
        <f>SUM('2015:2026'!E468)</f>
        <v>0</v>
      </c>
      <c r="F468" s="24">
        <f>SUM('2015:2026'!F468)</f>
        <v>4</v>
      </c>
      <c r="G468" s="24">
        <f>SUM('2015:2026'!G468)</f>
        <v>7</v>
      </c>
      <c r="H468" s="24">
        <f>SUM('2015:2026'!H468)</f>
        <v>2</v>
      </c>
      <c r="I468" s="24">
        <f>SUM('2015:2026'!I468)</f>
        <v>3</v>
      </c>
      <c r="J468" s="24">
        <f>SUM('2015:2026'!J468)</f>
        <v>0</v>
      </c>
      <c r="K468" s="24">
        <f>SUM('2015:2026'!K468)</f>
        <v>0</v>
      </c>
      <c r="L468" s="24">
        <f>SUM('2015:2026'!L468)</f>
        <v>0</v>
      </c>
      <c r="M468" s="24">
        <f>SUM('2015:2026'!M468)</f>
        <v>0</v>
      </c>
      <c r="N468" s="24">
        <f>SUM('2015:2026'!N468)</f>
        <v>0</v>
      </c>
      <c r="O468" s="25">
        <f t="shared" si="104"/>
        <v>54</v>
      </c>
      <c r="Q468" s="39"/>
    </row>
    <row r="469" spans="1:17" x14ac:dyDescent="0.25">
      <c r="A469" s="43" t="s">
        <v>185</v>
      </c>
      <c r="B469" s="20" t="s">
        <v>2</v>
      </c>
      <c r="C469" s="21">
        <f>SUM('2015:2026'!C469)</f>
        <v>0</v>
      </c>
      <c r="D469" s="21">
        <f>SUM('2015:2026'!D469)</f>
        <v>209</v>
      </c>
      <c r="E469" s="21">
        <f>SUM('2015:2026'!E469)</f>
        <v>146</v>
      </c>
      <c r="F469" s="21">
        <f>SUM('2015:2026'!F469)</f>
        <v>67</v>
      </c>
      <c r="G469" s="21">
        <f>SUM('2015:2026'!G469)</f>
        <v>0</v>
      </c>
      <c r="H469" s="21">
        <f>SUM('2015:2026'!H469)</f>
        <v>0</v>
      </c>
      <c r="I469" s="21">
        <f>SUM('2015:2026'!I469)</f>
        <v>0</v>
      </c>
      <c r="J469" s="21">
        <f>SUM('2015:2026'!J469)</f>
        <v>0</v>
      </c>
      <c r="K469" s="21">
        <f>SUM('2015:2026'!K469)</f>
        <v>0</v>
      </c>
      <c r="L469" s="21">
        <f>SUM('2015:2026'!L469)</f>
        <v>0</v>
      </c>
      <c r="M469" s="21">
        <f>SUM('2015:2026'!M469)</f>
        <v>0</v>
      </c>
      <c r="N469" s="21">
        <f>SUM('2015:2026'!N469)</f>
        <v>0</v>
      </c>
      <c r="O469" s="22">
        <f>SUM(C469:N469)</f>
        <v>422</v>
      </c>
      <c r="Q469" s="38">
        <f>SUM('2019'!Q469:Q471,'2020'!Q469:Q471,'2021'!Q469:Q471,'2022'!Q469:Q471,'2023'!Q469:Q471,'2024'!Q469:Q471,'2025'!Q469:Q471,'2026'!Q469:Q471)</f>
        <v>34</v>
      </c>
    </row>
    <row r="470" spans="1:17" x14ac:dyDescent="0.25">
      <c r="A470" s="44"/>
      <c r="B470" s="19" t="s">
        <v>1</v>
      </c>
      <c r="C470" s="17">
        <f>SUM('2015:2026'!C470)</f>
        <v>462</v>
      </c>
      <c r="D470" s="17">
        <f>SUM('2015:2026'!D470)</f>
        <v>361</v>
      </c>
      <c r="E470" s="17">
        <f>SUM('2015:2026'!E470)</f>
        <v>327</v>
      </c>
      <c r="F470" s="17">
        <f>SUM('2015:2026'!F470)</f>
        <v>254</v>
      </c>
      <c r="G470" s="17">
        <f>SUM('2015:2026'!G470)</f>
        <v>520</v>
      </c>
      <c r="H470" s="17">
        <f>SUM('2015:2026'!H470)</f>
        <v>318</v>
      </c>
      <c r="I470" s="17">
        <f>SUM('2015:2026'!I470)</f>
        <v>204</v>
      </c>
      <c r="J470" s="17">
        <f>SUM('2015:2026'!J470)</f>
        <v>0</v>
      </c>
      <c r="K470" s="17">
        <f>SUM('2015:2026'!K470)</f>
        <v>0</v>
      </c>
      <c r="L470" s="17">
        <f>SUM('2015:2026'!L470)</f>
        <v>0</v>
      </c>
      <c r="M470" s="17">
        <f>SUM('2015:2026'!M470)</f>
        <v>0</v>
      </c>
      <c r="N470" s="17">
        <f>SUM('2015:2026'!N470)</f>
        <v>0</v>
      </c>
      <c r="O470" s="3">
        <f t="shared" ref="O470:O471" si="105">SUM(C470:N470)</f>
        <v>2446</v>
      </c>
      <c r="Q470" s="39"/>
    </row>
    <row r="471" spans="1:17" x14ac:dyDescent="0.25">
      <c r="A471" s="45"/>
      <c r="B471" s="23" t="s">
        <v>3</v>
      </c>
      <c r="C471" s="24">
        <f>SUM('2015:2026'!C471)</f>
        <v>42</v>
      </c>
      <c r="D471" s="24">
        <f>SUM('2015:2026'!D471)</f>
        <v>34</v>
      </c>
      <c r="E471" s="24">
        <f>SUM('2015:2026'!E471)</f>
        <v>19</v>
      </c>
      <c r="F471" s="24">
        <f>SUM('2015:2026'!F471)</f>
        <v>16</v>
      </c>
      <c r="G471" s="24">
        <f>SUM('2015:2026'!G471)</f>
        <v>10</v>
      </c>
      <c r="H471" s="24">
        <f>SUM('2015:2026'!H471)</f>
        <v>15</v>
      </c>
      <c r="I471" s="24">
        <f>SUM('2015:2026'!I471)</f>
        <v>4</v>
      </c>
      <c r="J471" s="24">
        <f>SUM('2015:2026'!J471)</f>
        <v>0</v>
      </c>
      <c r="K471" s="24">
        <f>SUM('2015:2026'!K471)</f>
        <v>0</v>
      </c>
      <c r="L471" s="24">
        <f>SUM('2015:2026'!L471)</f>
        <v>0</v>
      </c>
      <c r="M471" s="24">
        <f>SUM('2015:2026'!M471)</f>
        <v>0</v>
      </c>
      <c r="N471" s="24">
        <f>SUM('2015:2026'!N471)</f>
        <v>0</v>
      </c>
      <c r="O471" s="25">
        <f t="shared" si="105"/>
        <v>140</v>
      </c>
      <c r="Q471" s="39"/>
    </row>
    <row r="472" spans="1:17" x14ac:dyDescent="0.25">
      <c r="A472" s="43" t="s">
        <v>186</v>
      </c>
      <c r="B472" s="20" t="s">
        <v>2</v>
      </c>
      <c r="C472" s="21">
        <f>SUM('2015:2026'!C472)</f>
        <v>0</v>
      </c>
      <c r="D472" s="21">
        <f>SUM('2015:2026'!D472)</f>
        <v>162</v>
      </c>
      <c r="E472" s="21">
        <f>SUM('2015:2026'!E472)</f>
        <v>136</v>
      </c>
      <c r="F472" s="21">
        <f>SUM('2015:2026'!F472)</f>
        <v>90</v>
      </c>
      <c r="G472" s="21">
        <f>SUM('2015:2026'!G472)</f>
        <v>0</v>
      </c>
      <c r="H472" s="21">
        <f>SUM('2015:2026'!H472)</f>
        <v>0</v>
      </c>
      <c r="I472" s="21">
        <f>SUM('2015:2026'!I472)</f>
        <v>0</v>
      </c>
      <c r="J472" s="21">
        <f>SUM('2015:2026'!J472)</f>
        <v>0</v>
      </c>
      <c r="K472" s="21">
        <f>SUM('2015:2026'!K472)</f>
        <v>0</v>
      </c>
      <c r="L472" s="21">
        <f>SUM('2015:2026'!L472)</f>
        <v>0</v>
      </c>
      <c r="M472" s="21">
        <f>SUM('2015:2026'!M472)</f>
        <v>0</v>
      </c>
      <c r="N472" s="21">
        <f>SUM('2015:2026'!N472)</f>
        <v>0</v>
      </c>
      <c r="O472" s="22">
        <f>SUM(C472:N472)</f>
        <v>388</v>
      </c>
      <c r="Q472" s="38">
        <f>SUM('2019'!Q472:Q474,'2020'!Q472:Q474,'2021'!Q472:Q474,'2022'!Q472:Q474,'2023'!Q472:Q474,'2024'!Q472:Q474,'2025'!Q472:Q474,'2026'!Q472:Q474)</f>
        <v>62</v>
      </c>
    </row>
    <row r="473" spans="1:17" x14ac:dyDescent="0.25">
      <c r="A473" s="44"/>
      <c r="B473" s="19" t="s">
        <v>1</v>
      </c>
      <c r="C473" s="17">
        <f>SUM('2015:2026'!C473)</f>
        <v>16</v>
      </c>
      <c r="D473" s="17">
        <f>SUM('2015:2026'!D473)</f>
        <v>252</v>
      </c>
      <c r="E473" s="17">
        <f>SUM('2015:2026'!E473)</f>
        <v>135</v>
      </c>
      <c r="F473" s="17">
        <f>SUM('2015:2026'!F473)</f>
        <v>215</v>
      </c>
      <c r="G473" s="17">
        <f>SUM('2015:2026'!G473)</f>
        <v>174</v>
      </c>
      <c r="H473" s="17">
        <f>SUM('2015:2026'!H473)</f>
        <v>105</v>
      </c>
      <c r="I473" s="17">
        <f>SUM('2015:2026'!I473)</f>
        <v>86</v>
      </c>
      <c r="J473" s="17">
        <f>SUM('2015:2026'!J473)</f>
        <v>0</v>
      </c>
      <c r="K473" s="17">
        <f>SUM('2015:2026'!K473)</f>
        <v>0</v>
      </c>
      <c r="L473" s="17">
        <f>SUM('2015:2026'!L473)</f>
        <v>0</v>
      </c>
      <c r="M473" s="17">
        <f>SUM('2015:2026'!M473)</f>
        <v>0</v>
      </c>
      <c r="N473" s="17">
        <f>SUM('2015:2026'!N473)</f>
        <v>0</v>
      </c>
      <c r="O473" s="3">
        <f t="shared" ref="O473:O474" si="106">SUM(C473:N473)</f>
        <v>983</v>
      </c>
      <c r="Q473" s="39"/>
    </row>
    <row r="474" spans="1:17" x14ac:dyDescent="0.25">
      <c r="A474" s="45"/>
      <c r="B474" s="23" t="s">
        <v>3</v>
      </c>
      <c r="C474" s="24">
        <f>SUM('2015:2026'!C474)</f>
        <v>0</v>
      </c>
      <c r="D474" s="24">
        <f>SUM('2015:2026'!D474)</f>
        <v>44</v>
      </c>
      <c r="E474" s="24">
        <f>SUM('2015:2026'!E474)</f>
        <v>2</v>
      </c>
      <c r="F474" s="24">
        <f>SUM('2015:2026'!F474)</f>
        <v>6</v>
      </c>
      <c r="G474" s="24">
        <f>SUM('2015:2026'!G474)</f>
        <v>9</v>
      </c>
      <c r="H474" s="24">
        <f>SUM('2015:2026'!H474)</f>
        <v>0</v>
      </c>
      <c r="I474" s="24">
        <f>SUM('2015:2026'!I474)</f>
        <v>12</v>
      </c>
      <c r="J474" s="24">
        <f>SUM('2015:2026'!J474)</f>
        <v>0</v>
      </c>
      <c r="K474" s="24">
        <f>SUM('2015:2026'!K474)</f>
        <v>0</v>
      </c>
      <c r="L474" s="24">
        <f>SUM('2015:2026'!L474)</f>
        <v>0</v>
      </c>
      <c r="M474" s="24">
        <f>SUM('2015:2026'!M474)</f>
        <v>0</v>
      </c>
      <c r="N474" s="24">
        <f>SUM('2015:2026'!N474)</f>
        <v>0</v>
      </c>
      <c r="O474" s="25">
        <f t="shared" si="106"/>
        <v>73</v>
      </c>
      <c r="Q474" s="39"/>
    </row>
    <row r="475" spans="1:17" x14ac:dyDescent="0.25">
      <c r="A475" s="43" t="s">
        <v>187</v>
      </c>
      <c r="B475" s="20" t="s">
        <v>2</v>
      </c>
      <c r="C475" s="21">
        <f>SUM('2015:2026'!C475)</f>
        <v>0</v>
      </c>
      <c r="D475" s="21">
        <f>SUM('2015:2026'!D475)</f>
        <v>365</v>
      </c>
      <c r="E475" s="21">
        <f>SUM('2015:2026'!E475)</f>
        <v>130</v>
      </c>
      <c r="F475" s="21">
        <f>SUM('2015:2026'!F475)</f>
        <v>76</v>
      </c>
      <c r="G475" s="21">
        <f>SUM('2015:2026'!G475)</f>
        <v>0</v>
      </c>
      <c r="H475" s="21">
        <f>SUM('2015:2026'!H475)</f>
        <v>0</v>
      </c>
      <c r="I475" s="21">
        <f>SUM('2015:2026'!I475)</f>
        <v>0</v>
      </c>
      <c r="J475" s="21">
        <f>SUM('2015:2026'!J475)</f>
        <v>0</v>
      </c>
      <c r="K475" s="21">
        <f>SUM('2015:2026'!K475)</f>
        <v>0</v>
      </c>
      <c r="L475" s="21">
        <f>SUM('2015:2026'!L475)</f>
        <v>0</v>
      </c>
      <c r="M475" s="21">
        <f>SUM('2015:2026'!M475)</f>
        <v>0</v>
      </c>
      <c r="N475" s="21">
        <f>SUM('2015:2026'!N475)</f>
        <v>0</v>
      </c>
      <c r="O475" s="22">
        <f>SUM(C475:N475)</f>
        <v>571</v>
      </c>
      <c r="Q475" s="38">
        <f>SUM('2019'!Q475:Q477,'2020'!Q475:Q477,'2021'!Q475:Q477,'2022'!Q475:Q477,'2023'!Q475:Q477,'2024'!Q475:Q477,'2025'!Q475:Q477,'2026'!Q475:Q477)</f>
        <v>25</v>
      </c>
    </row>
    <row r="476" spans="1:17" x14ac:dyDescent="0.25">
      <c r="A476" s="44"/>
      <c r="B476" s="19" t="s">
        <v>1</v>
      </c>
      <c r="C476" s="17">
        <f>SUM('2015:2026'!C476)</f>
        <v>7</v>
      </c>
      <c r="D476" s="17">
        <f>SUM('2015:2026'!D476)</f>
        <v>187</v>
      </c>
      <c r="E476" s="17">
        <f>SUM('2015:2026'!E476)</f>
        <v>134</v>
      </c>
      <c r="F476" s="17">
        <f>SUM('2015:2026'!F476)</f>
        <v>94</v>
      </c>
      <c r="G476" s="17">
        <f>SUM('2015:2026'!G476)</f>
        <v>89</v>
      </c>
      <c r="H476" s="17">
        <f>SUM('2015:2026'!H476)</f>
        <v>68</v>
      </c>
      <c r="I476" s="17">
        <f>SUM('2015:2026'!I476)</f>
        <v>92</v>
      </c>
      <c r="J476" s="17">
        <f>SUM('2015:2026'!J476)</f>
        <v>0</v>
      </c>
      <c r="K476" s="17">
        <f>SUM('2015:2026'!K476)</f>
        <v>0</v>
      </c>
      <c r="L476" s="17">
        <f>SUM('2015:2026'!L476)</f>
        <v>0</v>
      </c>
      <c r="M476" s="17">
        <f>SUM('2015:2026'!M476)</f>
        <v>0</v>
      </c>
      <c r="N476" s="17">
        <f>SUM('2015:2026'!N476)</f>
        <v>0</v>
      </c>
      <c r="O476" s="3">
        <f t="shared" ref="O476:O477" si="107">SUM(C476:N476)</f>
        <v>671</v>
      </c>
      <c r="Q476" s="39"/>
    </row>
    <row r="477" spans="1:17" x14ac:dyDescent="0.25">
      <c r="A477" s="45"/>
      <c r="B477" s="23" t="s">
        <v>3</v>
      </c>
      <c r="C477" s="24">
        <f>SUM('2015:2026'!C477)</f>
        <v>0</v>
      </c>
      <c r="D477" s="24">
        <f>SUM('2015:2026'!D477)</f>
        <v>9</v>
      </c>
      <c r="E477" s="24">
        <f>SUM('2015:2026'!E477)</f>
        <v>9</v>
      </c>
      <c r="F477" s="24">
        <f>SUM('2015:2026'!F477)</f>
        <v>2</v>
      </c>
      <c r="G477" s="24">
        <f>SUM('2015:2026'!G477)</f>
        <v>7</v>
      </c>
      <c r="H477" s="24">
        <f>SUM('2015:2026'!H477)</f>
        <v>5</v>
      </c>
      <c r="I477" s="24">
        <f>SUM('2015:2026'!I477)</f>
        <v>2</v>
      </c>
      <c r="J477" s="24">
        <f>SUM('2015:2026'!J477)</f>
        <v>0</v>
      </c>
      <c r="K477" s="24">
        <f>SUM('2015:2026'!K477)</f>
        <v>0</v>
      </c>
      <c r="L477" s="24">
        <f>SUM('2015:2026'!L477)</f>
        <v>0</v>
      </c>
      <c r="M477" s="24">
        <f>SUM('2015:2026'!M477)</f>
        <v>0</v>
      </c>
      <c r="N477" s="24">
        <f>SUM('2015:2026'!N477)</f>
        <v>0</v>
      </c>
      <c r="O477" s="25">
        <f t="shared" si="107"/>
        <v>34</v>
      </c>
      <c r="Q477" s="39"/>
    </row>
    <row r="478" spans="1:17" x14ac:dyDescent="0.25">
      <c r="A478" s="43" t="s">
        <v>188</v>
      </c>
      <c r="B478" s="20" t="s">
        <v>2</v>
      </c>
      <c r="C478" s="21">
        <f>SUM('2015:2026'!C478)</f>
        <v>0</v>
      </c>
      <c r="D478" s="21">
        <f>SUM('2015:2026'!D478)</f>
        <v>157</v>
      </c>
      <c r="E478" s="21">
        <f>SUM('2015:2026'!E478)</f>
        <v>53</v>
      </c>
      <c r="F478" s="21">
        <f>SUM('2015:2026'!F478)</f>
        <v>27</v>
      </c>
      <c r="G478" s="21">
        <f>SUM('2015:2026'!G478)</f>
        <v>0</v>
      </c>
      <c r="H478" s="21">
        <f>SUM('2015:2026'!H478)</f>
        <v>0</v>
      </c>
      <c r="I478" s="21">
        <f>SUM('2015:2026'!I478)</f>
        <v>0</v>
      </c>
      <c r="J478" s="21">
        <f>SUM('2015:2026'!J478)</f>
        <v>0</v>
      </c>
      <c r="K478" s="21">
        <f>SUM('2015:2026'!K478)</f>
        <v>0</v>
      </c>
      <c r="L478" s="21">
        <f>SUM('2015:2026'!L478)</f>
        <v>0</v>
      </c>
      <c r="M478" s="21">
        <f>SUM('2015:2026'!M478)</f>
        <v>0</v>
      </c>
      <c r="N478" s="21">
        <f>SUM('2015:2026'!N478)</f>
        <v>0</v>
      </c>
      <c r="O478" s="22">
        <f>SUM(C478:N478)</f>
        <v>237</v>
      </c>
      <c r="Q478" s="38">
        <f>SUM('2019'!Q478:Q480,'2020'!Q478:Q480,'2021'!Q478:Q480,'2022'!Q478:Q480,'2023'!Q478:Q480,'2024'!Q478:Q480,'2025'!Q478:Q480,'2026'!Q478:Q480)</f>
        <v>31</v>
      </c>
    </row>
    <row r="479" spans="1:17" x14ac:dyDescent="0.25">
      <c r="A479" s="44"/>
      <c r="B479" s="19" t="s">
        <v>1</v>
      </c>
      <c r="C479" s="17">
        <f>SUM('2015:2026'!C479)</f>
        <v>0</v>
      </c>
      <c r="D479" s="17">
        <f>SUM('2015:2026'!D479)</f>
        <v>61</v>
      </c>
      <c r="E479" s="17">
        <f>SUM('2015:2026'!E479)</f>
        <v>55</v>
      </c>
      <c r="F479" s="17">
        <f>SUM('2015:2026'!F479)</f>
        <v>110</v>
      </c>
      <c r="G479" s="17">
        <f>SUM('2015:2026'!G479)</f>
        <v>75</v>
      </c>
      <c r="H479" s="17">
        <f>SUM('2015:2026'!H479)</f>
        <v>205</v>
      </c>
      <c r="I479" s="17">
        <f>SUM('2015:2026'!I479)</f>
        <v>111</v>
      </c>
      <c r="J479" s="17">
        <f>SUM('2015:2026'!J479)</f>
        <v>0</v>
      </c>
      <c r="K479" s="17">
        <f>SUM('2015:2026'!K479)</f>
        <v>0</v>
      </c>
      <c r="L479" s="17">
        <f>SUM('2015:2026'!L479)</f>
        <v>0</v>
      </c>
      <c r="M479" s="17">
        <f>SUM('2015:2026'!M479)</f>
        <v>0</v>
      </c>
      <c r="N479" s="17">
        <f>SUM('2015:2026'!N479)</f>
        <v>0</v>
      </c>
      <c r="O479" s="3">
        <f t="shared" ref="O479:O480" si="108">SUM(C479:N479)</f>
        <v>617</v>
      </c>
      <c r="Q479" s="39"/>
    </row>
    <row r="480" spans="1:17" x14ac:dyDescent="0.25">
      <c r="A480" s="45"/>
      <c r="B480" s="23" t="s">
        <v>3</v>
      </c>
      <c r="C480" s="24">
        <f>SUM('2015:2026'!C480)</f>
        <v>0</v>
      </c>
      <c r="D480" s="24">
        <f>SUM('2015:2026'!D480)</f>
        <v>0</v>
      </c>
      <c r="E480" s="24">
        <f>SUM('2015:2026'!E480)</f>
        <v>0</v>
      </c>
      <c r="F480" s="24">
        <f>SUM('2015:2026'!F480)</f>
        <v>0</v>
      </c>
      <c r="G480" s="24">
        <f>SUM('2015:2026'!G480)</f>
        <v>0</v>
      </c>
      <c r="H480" s="24">
        <f>SUM('2015:2026'!H480)</f>
        <v>0</v>
      </c>
      <c r="I480" s="24">
        <f>SUM('2015:2026'!I480)</f>
        <v>15</v>
      </c>
      <c r="J480" s="24">
        <f>SUM('2015:2026'!J480)</f>
        <v>0</v>
      </c>
      <c r="K480" s="24">
        <f>SUM('2015:2026'!K480)</f>
        <v>0</v>
      </c>
      <c r="L480" s="24">
        <f>SUM('2015:2026'!L480)</f>
        <v>0</v>
      </c>
      <c r="M480" s="24">
        <f>SUM('2015:2026'!M480)</f>
        <v>0</v>
      </c>
      <c r="N480" s="24">
        <f>SUM('2015:2026'!N480)</f>
        <v>0</v>
      </c>
      <c r="O480" s="25">
        <f t="shared" si="108"/>
        <v>15</v>
      </c>
      <c r="Q480" s="39"/>
    </row>
    <row r="481" spans="1:17" x14ac:dyDescent="0.25">
      <c r="A481" s="43" t="s">
        <v>189</v>
      </c>
      <c r="B481" s="20" t="s">
        <v>2</v>
      </c>
      <c r="C481" s="21">
        <f>SUM('2015:2026'!C481)</f>
        <v>0</v>
      </c>
      <c r="D481" s="21">
        <f>SUM('2015:2026'!D481)</f>
        <v>188</v>
      </c>
      <c r="E481" s="21">
        <f>SUM('2015:2026'!E481)</f>
        <v>318</v>
      </c>
      <c r="F481" s="21">
        <f>SUM('2015:2026'!F481)</f>
        <v>115</v>
      </c>
      <c r="G481" s="21">
        <f>SUM('2015:2026'!G481)</f>
        <v>0</v>
      </c>
      <c r="H481" s="21">
        <f>SUM('2015:2026'!H481)</f>
        <v>0</v>
      </c>
      <c r="I481" s="21">
        <f>SUM('2015:2026'!I481)</f>
        <v>0</v>
      </c>
      <c r="J481" s="21">
        <f>SUM('2015:2026'!J481)</f>
        <v>0</v>
      </c>
      <c r="K481" s="21">
        <f>SUM('2015:2026'!K481)</f>
        <v>0</v>
      </c>
      <c r="L481" s="21">
        <f>SUM('2015:2026'!L481)</f>
        <v>0</v>
      </c>
      <c r="M481" s="21">
        <f>SUM('2015:2026'!M481)</f>
        <v>0</v>
      </c>
      <c r="N481" s="21">
        <f>SUM('2015:2026'!N481)</f>
        <v>0</v>
      </c>
      <c r="O481" s="22">
        <f>SUM(C481:N481)</f>
        <v>621</v>
      </c>
      <c r="Q481" s="38">
        <f>SUM('2019'!Q481:Q483,'2020'!Q481:Q483,'2021'!Q481:Q483,'2022'!Q481:Q483,'2023'!Q481:Q483,'2024'!Q481:Q483,'2025'!Q481:Q483,'2026'!Q481:Q483)</f>
        <v>62</v>
      </c>
    </row>
    <row r="482" spans="1:17" x14ac:dyDescent="0.25">
      <c r="A482" s="44"/>
      <c r="B482" s="19" t="s">
        <v>1</v>
      </c>
      <c r="C482" s="17">
        <f>SUM('2015:2026'!C482)</f>
        <v>0</v>
      </c>
      <c r="D482" s="17">
        <f>SUM('2015:2026'!D482)</f>
        <v>197</v>
      </c>
      <c r="E482" s="17">
        <f>SUM('2015:2026'!E482)</f>
        <v>230</v>
      </c>
      <c r="F482" s="17">
        <f>SUM('2015:2026'!F482)</f>
        <v>257</v>
      </c>
      <c r="G482" s="17">
        <f>SUM('2015:2026'!G482)</f>
        <v>350</v>
      </c>
      <c r="H482" s="17">
        <f>SUM('2015:2026'!H482)</f>
        <v>235</v>
      </c>
      <c r="I482" s="17">
        <f>SUM('2015:2026'!I482)</f>
        <v>234</v>
      </c>
      <c r="J482" s="17">
        <f>SUM('2015:2026'!J482)</f>
        <v>0</v>
      </c>
      <c r="K482" s="17">
        <f>SUM('2015:2026'!K482)</f>
        <v>0</v>
      </c>
      <c r="L482" s="17">
        <f>SUM('2015:2026'!L482)</f>
        <v>0</v>
      </c>
      <c r="M482" s="17">
        <f>SUM('2015:2026'!M482)</f>
        <v>0</v>
      </c>
      <c r="N482" s="17">
        <f>SUM('2015:2026'!N482)</f>
        <v>0</v>
      </c>
      <c r="O482" s="3">
        <f t="shared" ref="O482:O483" si="109">SUM(C482:N482)</f>
        <v>1503</v>
      </c>
      <c r="Q482" s="39"/>
    </row>
    <row r="483" spans="1:17" x14ac:dyDescent="0.25">
      <c r="A483" s="45"/>
      <c r="B483" s="23" t="s">
        <v>3</v>
      </c>
      <c r="C483" s="24">
        <f>SUM('2015:2026'!C483)</f>
        <v>0</v>
      </c>
      <c r="D483" s="24">
        <f>SUM('2015:2026'!D483)</f>
        <v>46</v>
      </c>
      <c r="E483" s="24">
        <f>SUM('2015:2026'!E483)</f>
        <v>32</v>
      </c>
      <c r="F483" s="24">
        <f>SUM('2015:2026'!F483)</f>
        <v>7</v>
      </c>
      <c r="G483" s="24">
        <f>SUM('2015:2026'!G483)</f>
        <v>20</v>
      </c>
      <c r="H483" s="24">
        <f>SUM('2015:2026'!H483)</f>
        <v>3</v>
      </c>
      <c r="I483" s="24">
        <f>SUM('2015:2026'!I483)</f>
        <v>4</v>
      </c>
      <c r="J483" s="24">
        <f>SUM('2015:2026'!J483)</f>
        <v>0</v>
      </c>
      <c r="K483" s="24">
        <f>SUM('2015:2026'!K483)</f>
        <v>0</v>
      </c>
      <c r="L483" s="24">
        <f>SUM('2015:2026'!L483)</f>
        <v>0</v>
      </c>
      <c r="M483" s="24">
        <f>SUM('2015:2026'!M483)</f>
        <v>0</v>
      </c>
      <c r="N483" s="24">
        <f>SUM('2015:2026'!N483)</f>
        <v>0</v>
      </c>
      <c r="O483" s="25">
        <f t="shared" si="109"/>
        <v>112</v>
      </c>
      <c r="Q483" s="39"/>
    </row>
    <row r="484" spans="1:17" x14ac:dyDescent="0.25">
      <c r="A484" s="43" t="s">
        <v>190</v>
      </c>
      <c r="B484" s="20" t="s">
        <v>2</v>
      </c>
      <c r="C484" s="21">
        <f>SUM('2015:2026'!C484)</f>
        <v>0</v>
      </c>
      <c r="D484" s="21">
        <f>SUM('2015:2026'!D484)</f>
        <v>0</v>
      </c>
      <c r="E484" s="21">
        <f>SUM('2015:2026'!E484)</f>
        <v>352</v>
      </c>
      <c r="F484" s="21">
        <f>SUM('2015:2026'!F484)</f>
        <v>167</v>
      </c>
      <c r="G484" s="21">
        <f>SUM('2015:2026'!G484)</f>
        <v>0</v>
      </c>
      <c r="H484" s="21">
        <f>SUM('2015:2026'!H484)</f>
        <v>0</v>
      </c>
      <c r="I484" s="21">
        <f>SUM('2015:2026'!I484)</f>
        <v>0</v>
      </c>
      <c r="J484" s="21">
        <f>SUM('2015:2026'!J484)</f>
        <v>0</v>
      </c>
      <c r="K484" s="21">
        <f>SUM('2015:2026'!K484)</f>
        <v>0</v>
      </c>
      <c r="L484" s="21">
        <f>SUM('2015:2026'!L484)</f>
        <v>0</v>
      </c>
      <c r="M484" s="21">
        <f>SUM('2015:2026'!M484)</f>
        <v>0</v>
      </c>
      <c r="N484" s="21">
        <f>SUM('2015:2026'!N484)</f>
        <v>0</v>
      </c>
      <c r="O484" s="22">
        <f>SUM(C484:N484)</f>
        <v>519</v>
      </c>
      <c r="Q484" s="38">
        <f>SUM('2019'!Q484:Q486,'2020'!Q484:Q486,'2021'!Q484:Q486,'2022'!Q484:Q486,'2023'!Q484:Q486,'2024'!Q484:Q486,'2025'!Q484:Q486,'2026'!Q484:Q486)</f>
        <v>265</v>
      </c>
    </row>
    <row r="485" spans="1:17" x14ac:dyDescent="0.25">
      <c r="A485" s="44"/>
      <c r="B485" s="19" t="s">
        <v>1</v>
      </c>
      <c r="C485" s="17">
        <f>SUM('2015:2026'!C485)</f>
        <v>0</v>
      </c>
      <c r="D485" s="17">
        <f>SUM('2015:2026'!D485)</f>
        <v>688</v>
      </c>
      <c r="E485" s="17">
        <f>SUM('2015:2026'!E485)</f>
        <v>412</v>
      </c>
      <c r="F485" s="17">
        <f>SUM('2015:2026'!F485)</f>
        <v>212</v>
      </c>
      <c r="G485" s="17">
        <f>SUM('2015:2026'!G485)</f>
        <v>253</v>
      </c>
      <c r="H485" s="17">
        <f>SUM('2015:2026'!H485)</f>
        <v>440</v>
      </c>
      <c r="I485" s="17">
        <f>SUM('2015:2026'!I485)</f>
        <v>233</v>
      </c>
      <c r="J485" s="17">
        <f>SUM('2015:2026'!J485)</f>
        <v>0</v>
      </c>
      <c r="K485" s="17">
        <f>SUM('2015:2026'!K485)</f>
        <v>0</v>
      </c>
      <c r="L485" s="17">
        <f>SUM('2015:2026'!L485)</f>
        <v>0</v>
      </c>
      <c r="M485" s="17">
        <f>SUM('2015:2026'!M485)</f>
        <v>0</v>
      </c>
      <c r="N485" s="17">
        <f>SUM('2015:2026'!N485)</f>
        <v>0</v>
      </c>
      <c r="O485" s="3">
        <f t="shared" ref="O485:O486" si="110">SUM(C485:N485)</f>
        <v>2238</v>
      </c>
      <c r="Q485" s="39"/>
    </row>
    <row r="486" spans="1:17" x14ac:dyDescent="0.25">
      <c r="A486" s="45"/>
      <c r="B486" s="23" t="s">
        <v>3</v>
      </c>
      <c r="C486" s="24">
        <f>SUM('2015:2026'!C486)</f>
        <v>0</v>
      </c>
      <c r="D486" s="24">
        <f>SUM('2015:2026'!D486)</f>
        <v>41</v>
      </c>
      <c r="E486" s="24">
        <f>SUM('2015:2026'!E486)</f>
        <v>106</v>
      </c>
      <c r="F486" s="24">
        <f>SUM('2015:2026'!F486)</f>
        <v>24</v>
      </c>
      <c r="G486" s="24">
        <f>SUM('2015:2026'!G486)</f>
        <v>17</v>
      </c>
      <c r="H486" s="24">
        <f>SUM('2015:2026'!H486)</f>
        <v>27</v>
      </c>
      <c r="I486" s="24">
        <f>SUM('2015:2026'!I486)</f>
        <v>8</v>
      </c>
      <c r="J486" s="24">
        <f>SUM('2015:2026'!J486)</f>
        <v>0</v>
      </c>
      <c r="K486" s="24">
        <f>SUM('2015:2026'!K486)</f>
        <v>0</v>
      </c>
      <c r="L486" s="24">
        <f>SUM('2015:2026'!L486)</f>
        <v>0</v>
      </c>
      <c r="M486" s="24">
        <f>SUM('2015:2026'!M486)</f>
        <v>0</v>
      </c>
      <c r="N486" s="24">
        <f>SUM('2015:2026'!N486)</f>
        <v>0</v>
      </c>
      <c r="O486" s="25">
        <f t="shared" si="110"/>
        <v>223</v>
      </c>
      <c r="Q486" s="39"/>
    </row>
    <row r="487" spans="1:17" x14ac:dyDescent="0.25">
      <c r="A487" s="43" t="s">
        <v>191</v>
      </c>
      <c r="B487" s="20" t="s">
        <v>2</v>
      </c>
      <c r="C487" s="21">
        <f>SUM('2015:2026'!C487)</f>
        <v>0</v>
      </c>
      <c r="D487" s="21">
        <f>SUM('2015:2026'!D487)</f>
        <v>300</v>
      </c>
      <c r="E487" s="21">
        <f>SUM('2015:2026'!E487)</f>
        <v>457</v>
      </c>
      <c r="F487" s="21">
        <f>SUM('2015:2026'!F487)</f>
        <v>141</v>
      </c>
      <c r="G487" s="21">
        <f>SUM('2015:2026'!G487)</f>
        <v>0</v>
      </c>
      <c r="H487" s="21">
        <f>SUM('2015:2026'!H487)</f>
        <v>0</v>
      </c>
      <c r="I487" s="21">
        <f>SUM('2015:2026'!I487)</f>
        <v>0</v>
      </c>
      <c r="J487" s="21">
        <f>SUM('2015:2026'!J487)</f>
        <v>0</v>
      </c>
      <c r="K487" s="21">
        <f>SUM('2015:2026'!K487)</f>
        <v>0</v>
      </c>
      <c r="L487" s="21">
        <f>SUM('2015:2026'!L487)</f>
        <v>0</v>
      </c>
      <c r="M487" s="21">
        <f>SUM('2015:2026'!M487)</f>
        <v>0</v>
      </c>
      <c r="N487" s="21">
        <f>SUM('2015:2026'!N487)</f>
        <v>0</v>
      </c>
      <c r="O487" s="22">
        <f>SUM(C487:N487)</f>
        <v>898</v>
      </c>
      <c r="Q487" s="38">
        <f>SUM('2019'!Q487:Q489,'2020'!Q487:Q489,'2021'!Q487:Q489,'2022'!Q487:Q489,'2023'!Q487:Q489,'2024'!Q487:Q489,'2025'!Q487:Q489,'2026'!Q487:Q489)</f>
        <v>171</v>
      </c>
    </row>
    <row r="488" spans="1:17" x14ac:dyDescent="0.25">
      <c r="A488" s="44"/>
      <c r="B488" s="19" t="s">
        <v>1</v>
      </c>
      <c r="C488" s="17">
        <f>SUM('2015:2026'!C488)</f>
        <v>0</v>
      </c>
      <c r="D488" s="17">
        <f>SUM('2015:2026'!D488)</f>
        <v>245</v>
      </c>
      <c r="E488" s="17">
        <f>SUM('2015:2026'!E488)</f>
        <v>667</v>
      </c>
      <c r="F488" s="17">
        <f>SUM('2015:2026'!F488)</f>
        <v>407</v>
      </c>
      <c r="G488" s="17">
        <f>SUM('2015:2026'!G488)</f>
        <v>341</v>
      </c>
      <c r="H488" s="17">
        <f>SUM('2015:2026'!H488)</f>
        <v>249</v>
      </c>
      <c r="I488" s="17">
        <f>SUM('2015:2026'!I488)</f>
        <v>224</v>
      </c>
      <c r="J488" s="17">
        <f>SUM('2015:2026'!J488)</f>
        <v>0</v>
      </c>
      <c r="K488" s="17">
        <f>SUM('2015:2026'!K488)</f>
        <v>0</v>
      </c>
      <c r="L488" s="17">
        <f>SUM('2015:2026'!L488)</f>
        <v>0</v>
      </c>
      <c r="M488" s="17">
        <f>SUM('2015:2026'!M488)</f>
        <v>0</v>
      </c>
      <c r="N488" s="17">
        <f>SUM('2015:2026'!N488)</f>
        <v>0</v>
      </c>
      <c r="O488" s="3">
        <f t="shared" ref="O488:O489" si="111">SUM(C488:N488)</f>
        <v>2133</v>
      </c>
      <c r="Q488" s="39"/>
    </row>
    <row r="489" spans="1:17" x14ac:dyDescent="0.25">
      <c r="A489" s="45"/>
      <c r="B489" s="23" t="s">
        <v>3</v>
      </c>
      <c r="C489" s="24">
        <f>SUM('2015:2026'!C489)</f>
        <v>0</v>
      </c>
      <c r="D489" s="24">
        <f>SUM('2015:2026'!D489)</f>
        <v>41</v>
      </c>
      <c r="E489" s="24">
        <f>SUM('2015:2026'!E489)</f>
        <v>106</v>
      </c>
      <c r="F489" s="24">
        <f>SUM('2015:2026'!F489)</f>
        <v>24</v>
      </c>
      <c r="G489" s="24">
        <f>SUM('2015:2026'!G489)</f>
        <v>17</v>
      </c>
      <c r="H489" s="24">
        <f>SUM('2015:2026'!H489)</f>
        <v>27</v>
      </c>
      <c r="I489" s="24">
        <f>SUM('2015:2026'!I489)</f>
        <v>8</v>
      </c>
      <c r="J489" s="24">
        <f>SUM('2015:2026'!J489)</f>
        <v>0</v>
      </c>
      <c r="K489" s="24">
        <f>SUM('2015:2026'!K489)</f>
        <v>0</v>
      </c>
      <c r="L489" s="24">
        <f>SUM('2015:2026'!L489)</f>
        <v>0</v>
      </c>
      <c r="M489" s="24">
        <f>SUM('2015:2026'!M489)</f>
        <v>0</v>
      </c>
      <c r="N489" s="24">
        <f>SUM('2015:2026'!N489)</f>
        <v>0</v>
      </c>
      <c r="O489" s="25">
        <f t="shared" si="111"/>
        <v>223</v>
      </c>
      <c r="Q489" s="39"/>
    </row>
    <row r="490" spans="1:17" x14ac:dyDescent="0.25">
      <c r="A490" s="43" t="s">
        <v>192</v>
      </c>
      <c r="B490" s="20" t="s">
        <v>2</v>
      </c>
      <c r="C490" s="21">
        <f>SUM('2015:2026'!C490)</f>
        <v>0</v>
      </c>
      <c r="D490" s="21">
        <f>SUM('2015:2026'!D490)</f>
        <v>297</v>
      </c>
      <c r="E490" s="21">
        <f>SUM('2015:2026'!E490)</f>
        <v>356</v>
      </c>
      <c r="F490" s="21">
        <f>SUM('2015:2026'!F490)</f>
        <v>162</v>
      </c>
      <c r="G490" s="21">
        <f>SUM('2015:2026'!G490)</f>
        <v>0</v>
      </c>
      <c r="H490" s="21">
        <f>SUM('2015:2026'!H490)</f>
        <v>0</v>
      </c>
      <c r="I490" s="21">
        <f>SUM('2015:2026'!I490)</f>
        <v>0</v>
      </c>
      <c r="J490" s="21">
        <f>SUM('2015:2026'!J490)</f>
        <v>0</v>
      </c>
      <c r="K490" s="21">
        <f>SUM('2015:2026'!K490)</f>
        <v>0</v>
      </c>
      <c r="L490" s="21">
        <f>SUM('2015:2026'!L490)</f>
        <v>0</v>
      </c>
      <c r="M490" s="21">
        <f>SUM('2015:2026'!M490)</f>
        <v>0</v>
      </c>
      <c r="N490" s="21">
        <f>SUM('2015:2026'!N490)</f>
        <v>0</v>
      </c>
      <c r="O490" s="22">
        <f>SUM(C490:N490)</f>
        <v>815</v>
      </c>
      <c r="Q490" s="38">
        <f>SUM('2019'!Q490:Q492,'2020'!Q490:Q492,'2021'!Q490:Q492,'2022'!Q490:Q492,'2023'!Q490:Q492,'2024'!Q490:Q492,'2025'!Q490:Q492,'2026'!Q490:Q492)</f>
        <v>58</v>
      </c>
    </row>
    <row r="491" spans="1:17" x14ac:dyDescent="0.25">
      <c r="A491" s="44"/>
      <c r="B491" s="19" t="s">
        <v>1</v>
      </c>
      <c r="C491" s="17">
        <f>SUM('2015:2026'!C491)</f>
        <v>0</v>
      </c>
      <c r="D491" s="17">
        <f>SUM('2015:2026'!D491)</f>
        <v>111</v>
      </c>
      <c r="E491" s="17">
        <f>SUM('2015:2026'!E491)</f>
        <v>117</v>
      </c>
      <c r="F491" s="17">
        <f>SUM('2015:2026'!F491)</f>
        <v>136</v>
      </c>
      <c r="G491" s="17">
        <f>SUM('2015:2026'!G491)</f>
        <v>180</v>
      </c>
      <c r="H491" s="17">
        <f>SUM('2015:2026'!H491)</f>
        <v>106</v>
      </c>
      <c r="I491" s="17">
        <f>SUM('2015:2026'!I491)</f>
        <v>182</v>
      </c>
      <c r="J491" s="17">
        <f>SUM('2015:2026'!J491)</f>
        <v>0</v>
      </c>
      <c r="K491" s="17">
        <f>SUM('2015:2026'!K491)</f>
        <v>0</v>
      </c>
      <c r="L491" s="17">
        <f>SUM('2015:2026'!L491)</f>
        <v>0</v>
      </c>
      <c r="M491" s="17">
        <f>SUM('2015:2026'!M491)</f>
        <v>0</v>
      </c>
      <c r="N491" s="17">
        <f>SUM('2015:2026'!N491)</f>
        <v>0</v>
      </c>
      <c r="O491" s="3">
        <f t="shared" ref="O491:O492" si="112">SUM(C491:N491)</f>
        <v>832</v>
      </c>
      <c r="Q491" s="39"/>
    </row>
    <row r="492" spans="1:17" x14ac:dyDescent="0.25">
      <c r="A492" s="45"/>
      <c r="B492" s="23" t="s">
        <v>3</v>
      </c>
      <c r="C492" s="24">
        <f>SUM('2015:2026'!C492)</f>
        <v>0</v>
      </c>
      <c r="D492" s="24">
        <f>SUM('2015:2026'!D492)</f>
        <v>0</v>
      </c>
      <c r="E492" s="24">
        <f>SUM('2015:2026'!E492)</f>
        <v>0</v>
      </c>
      <c r="F492" s="24">
        <f>SUM('2015:2026'!F492)</f>
        <v>289</v>
      </c>
      <c r="G492" s="24">
        <f>SUM('2015:2026'!G492)</f>
        <v>30</v>
      </c>
      <c r="H492" s="24">
        <f>SUM('2015:2026'!H492)</f>
        <v>100</v>
      </c>
      <c r="I492" s="24">
        <f>SUM('2015:2026'!I492)</f>
        <v>60</v>
      </c>
      <c r="J492" s="24">
        <f>SUM('2015:2026'!J492)</f>
        <v>0</v>
      </c>
      <c r="K492" s="24">
        <f>SUM('2015:2026'!K492)</f>
        <v>0</v>
      </c>
      <c r="L492" s="24">
        <f>SUM('2015:2026'!L492)</f>
        <v>0</v>
      </c>
      <c r="M492" s="24">
        <f>SUM('2015:2026'!M492)</f>
        <v>0</v>
      </c>
      <c r="N492" s="24">
        <f>SUM('2015:2026'!N492)</f>
        <v>0</v>
      </c>
      <c r="O492" s="25">
        <f t="shared" si="112"/>
        <v>479</v>
      </c>
      <c r="Q492" s="39"/>
    </row>
    <row r="493" spans="1:17" x14ac:dyDescent="0.25">
      <c r="A493" s="43" t="s">
        <v>193</v>
      </c>
      <c r="B493" s="20" t="s">
        <v>2</v>
      </c>
      <c r="C493" s="21">
        <f>SUM('2015:2026'!C493)</f>
        <v>0</v>
      </c>
      <c r="D493" s="21">
        <f>SUM('2015:2026'!D493)</f>
        <v>93</v>
      </c>
      <c r="E493" s="21">
        <f>SUM('2015:2026'!E493)</f>
        <v>347</v>
      </c>
      <c r="F493" s="21">
        <f>SUM('2015:2026'!F493)</f>
        <v>125</v>
      </c>
      <c r="G493" s="21">
        <f>SUM('2015:2026'!G493)</f>
        <v>0</v>
      </c>
      <c r="H493" s="21">
        <f>SUM('2015:2026'!H493)</f>
        <v>0</v>
      </c>
      <c r="I493" s="21">
        <f>SUM('2015:2026'!I493)</f>
        <v>0</v>
      </c>
      <c r="J493" s="21">
        <f>SUM('2015:2026'!J493)</f>
        <v>0</v>
      </c>
      <c r="K493" s="21">
        <f>SUM('2015:2026'!K493)</f>
        <v>0</v>
      </c>
      <c r="L493" s="21">
        <f>SUM('2015:2026'!L493)</f>
        <v>0</v>
      </c>
      <c r="M493" s="21">
        <f>SUM('2015:2026'!M493)</f>
        <v>0</v>
      </c>
      <c r="N493" s="21">
        <f>SUM('2015:2026'!N493)</f>
        <v>0</v>
      </c>
      <c r="O493" s="22">
        <f>SUM(C493:N493)</f>
        <v>565</v>
      </c>
      <c r="Q493" s="38">
        <f>SUM('2019'!Q493:Q495,'2020'!Q493:Q495,'2021'!Q493:Q495,'2022'!Q493:Q495,'2023'!Q493:Q495,'2024'!Q493:Q495,'2025'!Q493:Q495,'2026'!Q493:Q495)</f>
        <v>26</v>
      </c>
    </row>
    <row r="494" spans="1:17" x14ac:dyDescent="0.25">
      <c r="A494" s="44"/>
      <c r="B494" s="19" t="s">
        <v>1</v>
      </c>
      <c r="C494" s="17">
        <f>SUM('2015:2026'!C494)</f>
        <v>0</v>
      </c>
      <c r="D494" s="17">
        <f>SUM('2015:2026'!D494)</f>
        <v>184</v>
      </c>
      <c r="E494" s="17">
        <f>SUM('2015:2026'!E494)</f>
        <v>274</v>
      </c>
      <c r="F494" s="17">
        <f>SUM('2015:2026'!F494)</f>
        <v>307</v>
      </c>
      <c r="G494" s="17">
        <f>SUM('2015:2026'!G494)</f>
        <v>1034</v>
      </c>
      <c r="H494" s="17">
        <f>SUM('2015:2026'!H494)</f>
        <v>931</v>
      </c>
      <c r="I494" s="17">
        <f>SUM('2015:2026'!I494)</f>
        <v>526</v>
      </c>
      <c r="J494" s="17">
        <f>SUM('2015:2026'!J494)</f>
        <v>0</v>
      </c>
      <c r="K494" s="17">
        <f>SUM('2015:2026'!K494)</f>
        <v>0</v>
      </c>
      <c r="L494" s="17">
        <f>SUM('2015:2026'!L494)</f>
        <v>0</v>
      </c>
      <c r="M494" s="17">
        <f>SUM('2015:2026'!M494)</f>
        <v>0</v>
      </c>
      <c r="N494" s="17">
        <f>SUM('2015:2026'!N494)</f>
        <v>0</v>
      </c>
      <c r="O494" s="3">
        <f t="shared" ref="O494:O495" si="113">SUM(C494:N494)</f>
        <v>3256</v>
      </c>
      <c r="Q494" s="39"/>
    </row>
    <row r="495" spans="1:17" x14ac:dyDescent="0.25">
      <c r="A495" s="45"/>
      <c r="B495" s="23" t="s">
        <v>3</v>
      </c>
      <c r="C495" s="24">
        <f>SUM('2015:2026'!C495)</f>
        <v>0</v>
      </c>
      <c r="D495" s="24">
        <f>SUM('2015:2026'!D495)</f>
        <v>49</v>
      </c>
      <c r="E495" s="24">
        <f>SUM('2015:2026'!E495)</f>
        <v>144</v>
      </c>
      <c r="F495" s="24">
        <f>SUM('2015:2026'!F495)</f>
        <v>38</v>
      </c>
      <c r="G495" s="24">
        <f>SUM('2015:2026'!G495)</f>
        <v>33</v>
      </c>
      <c r="H495" s="24">
        <f>SUM('2015:2026'!H495)</f>
        <v>33</v>
      </c>
      <c r="I495" s="24">
        <f>SUM('2015:2026'!I495)</f>
        <v>17</v>
      </c>
      <c r="J495" s="24">
        <f>SUM('2015:2026'!J495)</f>
        <v>0</v>
      </c>
      <c r="K495" s="24">
        <f>SUM('2015:2026'!K495)</f>
        <v>0</v>
      </c>
      <c r="L495" s="24">
        <f>SUM('2015:2026'!L495)</f>
        <v>0</v>
      </c>
      <c r="M495" s="24">
        <f>SUM('2015:2026'!M495)</f>
        <v>0</v>
      </c>
      <c r="N495" s="24">
        <f>SUM('2015:2026'!N495)</f>
        <v>0</v>
      </c>
      <c r="O495" s="25">
        <f t="shared" si="113"/>
        <v>314</v>
      </c>
      <c r="Q495" s="39"/>
    </row>
    <row r="496" spans="1:17" x14ac:dyDescent="0.25">
      <c r="A496" s="43" t="s">
        <v>195</v>
      </c>
      <c r="B496" s="20" t="s">
        <v>2</v>
      </c>
      <c r="C496" s="21">
        <f>SUM('2015:2026'!C496)</f>
        <v>0</v>
      </c>
      <c r="D496" s="21">
        <f>SUM('2015:2026'!D496)</f>
        <v>0</v>
      </c>
      <c r="E496" s="21">
        <f>SUM('2015:2026'!E496)</f>
        <v>641</v>
      </c>
      <c r="F496" s="21">
        <f>SUM('2015:2026'!F496)</f>
        <v>203</v>
      </c>
      <c r="G496" s="21">
        <f>SUM('2015:2026'!G496)</f>
        <v>0</v>
      </c>
      <c r="H496" s="21">
        <f>SUM('2015:2026'!H496)</f>
        <v>0</v>
      </c>
      <c r="I496" s="21">
        <f>SUM('2015:2026'!I496)</f>
        <v>0</v>
      </c>
      <c r="J496" s="21">
        <f>SUM('2015:2026'!J496)</f>
        <v>0</v>
      </c>
      <c r="K496" s="21">
        <f>SUM('2015:2026'!K496)</f>
        <v>0</v>
      </c>
      <c r="L496" s="21">
        <f>SUM('2015:2026'!L496)</f>
        <v>0</v>
      </c>
      <c r="M496" s="21">
        <f>SUM('2015:2026'!M496)</f>
        <v>0</v>
      </c>
      <c r="N496" s="21">
        <f>SUM('2015:2026'!N496)</f>
        <v>0</v>
      </c>
      <c r="O496" s="22">
        <f>SUM(C496:N496)</f>
        <v>844</v>
      </c>
      <c r="Q496" s="38">
        <f>SUM('2019'!Q496:Q498,'2020'!Q496:Q498,'2021'!Q496:Q498,'2022'!Q496:Q498,'2023'!Q496:Q498,'2024'!Q496:Q498,'2025'!Q496:Q498,'2026'!Q496:Q498)</f>
        <v>52</v>
      </c>
    </row>
    <row r="497" spans="1:17" x14ac:dyDescent="0.25">
      <c r="A497" s="44"/>
      <c r="B497" s="19" t="s">
        <v>1</v>
      </c>
      <c r="C497" s="17">
        <f>SUM('2015:2026'!C497)</f>
        <v>0</v>
      </c>
      <c r="D497" s="17">
        <f>SUM('2015:2026'!D497)</f>
        <v>0</v>
      </c>
      <c r="E497" s="17">
        <f>SUM('2015:2026'!E497)</f>
        <v>152</v>
      </c>
      <c r="F497" s="17">
        <f>SUM('2015:2026'!F497)</f>
        <v>164</v>
      </c>
      <c r="G497" s="17">
        <f>SUM('2015:2026'!G497)</f>
        <v>284</v>
      </c>
      <c r="H497" s="17">
        <f>SUM('2015:2026'!H497)</f>
        <v>236</v>
      </c>
      <c r="I497" s="17">
        <f>SUM('2015:2026'!I497)</f>
        <v>231</v>
      </c>
      <c r="J497" s="17">
        <f>SUM('2015:2026'!J497)</f>
        <v>0</v>
      </c>
      <c r="K497" s="17">
        <f>SUM('2015:2026'!K497)</f>
        <v>0</v>
      </c>
      <c r="L497" s="17">
        <f>SUM('2015:2026'!L497)</f>
        <v>0</v>
      </c>
      <c r="M497" s="17">
        <f>SUM('2015:2026'!M497)</f>
        <v>0</v>
      </c>
      <c r="N497" s="17">
        <f>SUM('2015:2026'!N497)</f>
        <v>0</v>
      </c>
      <c r="O497" s="3">
        <f t="shared" ref="O497:O498" si="114">SUM(C497:N497)</f>
        <v>1067</v>
      </c>
      <c r="Q497" s="39"/>
    </row>
    <row r="498" spans="1:17" x14ac:dyDescent="0.25">
      <c r="A498" s="45"/>
      <c r="B498" s="23" t="s">
        <v>3</v>
      </c>
      <c r="C498" s="24">
        <f>SUM('2015:2026'!C498)</f>
        <v>0</v>
      </c>
      <c r="D498" s="24">
        <f>SUM('2015:2026'!D498)</f>
        <v>0</v>
      </c>
      <c r="E498" s="24">
        <f>SUM('2015:2026'!E498)</f>
        <v>48</v>
      </c>
      <c r="F498" s="24">
        <f>SUM('2015:2026'!F498)</f>
        <v>33</v>
      </c>
      <c r="G498" s="24">
        <f>SUM('2015:2026'!G498)</f>
        <v>26</v>
      </c>
      <c r="H498" s="24">
        <f>SUM('2015:2026'!H498)</f>
        <v>20</v>
      </c>
      <c r="I498" s="24">
        <f>SUM('2015:2026'!I498)</f>
        <v>14</v>
      </c>
      <c r="J498" s="24">
        <f>SUM('2015:2026'!J498)</f>
        <v>0</v>
      </c>
      <c r="K498" s="24">
        <f>SUM('2015:2026'!K498)</f>
        <v>0</v>
      </c>
      <c r="L498" s="24">
        <f>SUM('2015:2026'!L498)</f>
        <v>0</v>
      </c>
      <c r="M498" s="24">
        <f>SUM('2015:2026'!M498)</f>
        <v>0</v>
      </c>
      <c r="N498" s="24">
        <f>SUM('2015:2026'!N498)</f>
        <v>0</v>
      </c>
      <c r="O498" s="25">
        <f t="shared" si="114"/>
        <v>141</v>
      </c>
      <c r="Q498" s="39"/>
    </row>
    <row r="499" spans="1:17" x14ac:dyDescent="0.25">
      <c r="A499" s="43" t="s">
        <v>203</v>
      </c>
      <c r="B499" s="20" t="s">
        <v>2</v>
      </c>
      <c r="C499" s="21">
        <f>SUM('2015:2026'!C499)</f>
        <v>0</v>
      </c>
      <c r="D499" s="21">
        <f>SUM('2015:2026'!D499)</f>
        <v>0</v>
      </c>
      <c r="E499" s="21">
        <f>SUM('2015:2026'!E499)</f>
        <v>1380</v>
      </c>
      <c r="F499" s="21">
        <f>SUM('2015:2026'!F499)</f>
        <v>180</v>
      </c>
      <c r="G499" s="21">
        <f>SUM('2015:2026'!G499)</f>
        <v>0</v>
      </c>
      <c r="H499" s="21">
        <f>SUM('2015:2026'!H499)</f>
        <v>0</v>
      </c>
      <c r="I499" s="21">
        <f>SUM('2015:2026'!I499)</f>
        <v>0</v>
      </c>
      <c r="J499" s="21">
        <f>SUM('2015:2026'!J499)</f>
        <v>0</v>
      </c>
      <c r="K499" s="21">
        <f>SUM('2015:2026'!K499)</f>
        <v>0</v>
      </c>
      <c r="L499" s="21">
        <f>SUM('2015:2026'!L499)</f>
        <v>0</v>
      </c>
      <c r="M499" s="21">
        <f>SUM('2015:2026'!M499)</f>
        <v>0</v>
      </c>
      <c r="N499" s="21">
        <f>SUM('2015:2026'!N499)</f>
        <v>0</v>
      </c>
      <c r="O499" s="22">
        <f>SUM(C499:N499)</f>
        <v>1560</v>
      </c>
      <c r="Q499" s="38">
        <f>SUM('2019'!Q499:Q501,'2020'!Q499:Q501,'2021'!Q499:Q501,'2022'!Q499:Q501,'2023'!Q499:Q501,'2024'!Q499:Q501,'2025'!Q499:Q501,'2026'!Q499:Q501)</f>
        <v>47</v>
      </c>
    </row>
    <row r="500" spans="1:17" x14ac:dyDescent="0.25">
      <c r="A500" s="44"/>
      <c r="B500" s="19" t="s">
        <v>1</v>
      </c>
      <c r="C500" s="17">
        <f>SUM('2015:2026'!C500)</f>
        <v>0</v>
      </c>
      <c r="D500" s="17">
        <f>SUM('2015:2026'!D500)</f>
        <v>0</v>
      </c>
      <c r="E500" s="17">
        <f>SUM('2015:2026'!E500)</f>
        <v>502</v>
      </c>
      <c r="F500" s="17">
        <f>SUM('2015:2026'!F500)</f>
        <v>425</v>
      </c>
      <c r="G500" s="17">
        <f>SUM('2015:2026'!G500)</f>
        <v>499</v>
      </c>
      <c r="H500" s="17">
        <f>SUM('2015:2026'!H500)</f>
        <v>349</v>
      </c>
      <c r="I500" s="17">
        <f>SUM('2015:2026'!I500)</f>
        <v>360</v>
      </c>
      <c r="J500" s="17">
        <f>SUM('2015:2026'!J500)</f>
        <v>0</v>
      </c>
      <c r="K500" s="17">
        <f>SUM('2015:2026'!K500)</f>
        <v>0</v>
      </c>
      <c r="L500" s="17">
        <f>SUM('2015:2026'!L500)</f>
        <v>0</v>
      </c>
      <c r="M500" s="17">
        <f>SUM('2015:2026'!M500)</f>
        <v>0</v>
      </c>
      <c r="N500" s="17">
        <f>SUM('2015:2026'!N500)</f>
        <v>0</v>
      </c>
      <c r="O500" s="3">
        <f t="shared" ref="O500:O501" si="115">SUM(C500:N500)</f>
        <v>2135</v>
      </c>
      <c r="Q500" s="39"/>
    </row>
    <row r="501" spans="1:17" x14ac:dyDescent="0.25">
      <c r="A501" s="45"/>
      <c r="B501" s="23" t="s">
        <v>3</v>
      </c>
      <c r="C501" s="24">
        <f>SUM('2015:2026'!C501)</f>
        <v>0</v>
      </c>
      <c r="D501" s="24">
        <f>SUM('2015:2026'!D501)</f>
        <v>0</v>
      </c>
      <c r="E501" s="24">
        <f>SUM('2015:2026'!E501)</f>
        <v>60</v>
      </c>
      <c r="F501" s="24">
        <f>SUM('2015:2026'!F501)</f>
        <v>27</v>
      </c>
      <c r="G501" s="24">
        <f>SUM('2015:2026'!G501)</f>
        <v>16</v>
      </c>
      <c r="H501" s="24">
        <f>SUM('2015:2026'!H501)</f>
        <v>15</v>
      </c>
      <c r="I501" s="24">
        <f>SUM('2015:2026'!I501)</f>
        <v>34</v>
      </c>
      <c r="J501" s="24">
        <f>SUM('2015:2026'!J501)</f>
        <v>0</v>
      </c>
      <c r="K501" s="24">
        <f>SUM('2015:2026'!K501)</f>
        <v>0</v>
      </c>
      <c r="L501" s="24">
        <f>SUM('2015:2026'!L501)</f>
        <v>0</v>
      </c>
      <c r="M501" s="24">
        <f>SUM('2015:2026'!M501)</f>
        <v>0</v>
      </c>
      <c r="N501" s="24">
        <f>SUM('2015:2026'!N501)</f>
        <v>0</v>
      </c>
      <c r="O501" s="25">
        <f t="shared" si="115"/>
        <v>152</v>
      </c>
      <c r="Q501" s="39"/>
    </row>
    <row r="502" spans="1:17" x14ac:dyDescent="0.25">
      <c r="A502" s="43" t="s">
        <v>204</v>
      </c>
      <c r="B502" s="20" t="s">
        <v>2</v>
      </c>
      <c r="C502" s="21">
        <f>SUM('2015:2026'!C502)</f>
        <v>0</v>
      </c>
      <c r="D502" s="21">
        <f>SUM('2015:2026'!D502)</f>
        <v>0</v>
      </c>
      <c r="E502" s="21">
        <f>SUM('2015:2026'!E502)</f>
        <v>106</v>
      </c>
      <c r="F502" s="21">
        <f>SUM('2015:2026'!F502)</f>
        <v>115</v>
      </c>
      <c r="G502" s="21">
        <f>SUM('2015:2026'!G502)</f>
        <v>0</v>
      </c>
      <c r="H502" s="21">
        <f>SUM('2015:2026'!H502)</f>
        <v>0</v>
      </c>
      <c r="I502" s="21">
        <f>SUM('2015:2026'!I502)</f>
        <v>0</v>
      </c>
      <c r="J502" s="21">
        <f>SUM('2015:2026'!J502)</f>
        <v>0</v>
      </c>
      <c r="K502" s="21">
        <f>SUM('2015:2026'!K502)</f>
        <v>0</v>
      </c>
      <c r="L502" s="21">
        <f>SUM('2015:2026'!L502)</f>
        <v>0</v>
      </c>
      <c r="M502" s="21">
        <f>SUM('2015:2026'!M502)</f>
        <v>0</v>
      </c>
      <c r="N502" s="21">
        <f>SUM('2015:2026'!N502)</f>
        <v>0</v>
      </c>
      <c r="O502" s="22">
        <f>SUM(C502:N502)</f>
        <v>221</v>
      </c>
      <c r="Q502" s="38">
        <f>SUM('2019'!Q502:Q504,'2020'!Q502:Q504,'2021'!Q502:Q504,'2022'!Q502:Q504,'2023'!Q502:Q504,'2024'!Q502:Q504,'2025'!Q502:Q504,'2026'!Q502:Q504)</f>
        <v>63</v>
      </c>
    </row>
    <row r="503" spans="1:17" x14ac:dyDescent="0.25">
      <c r="A503" s="44"/>
      <c r="B503" s="19" t="s">
        <v>1</v>
      </c>
      <c r="C503" s="17">
        <f>SUM('2015:2026'!C503)</f>
        <v>0</v>
      </c>
      <c r="D503" s="17">
        <f>SUM('2015:2026'!D503)</f>
        <v>0</v>
      </c>
      <c r="E503" s="17">
        <f>SUM('2015:2026'!E503)</f>
        <v>113</v>
      </c>
      <c r="F503" s="17">
        <f>SUM('2015:2026'!F503)</f>
        <v>120</v>
      </c>
      <c r="G503" s="17">
        <f>SUM('2015:2026'!G503)</f>
        <v>266</v>
      </c>
      <c r="H503" s="17">
        <f>SUM('2015:2026'!H503)</f>
        <v>101</v>
      </c>
      <c r="I503" s="17">
        <f>SUM('2015:2026'!I503)</f>
        <v>117</v>
      </c>
      <c r="J503" s="17">
        <f>SUM('2015:2026'!J503)</f>
        <v>0</v>
      </c>
      <c r="K503" s="17">
        <f>SUM('2015:2026'!K503)</f>
        <v>0</v>
      </c>
      <c r="L503" s="17">
        <f>SUM('2015:2026'!L503)</f>
        <v>0</v>
      </c>
      <c r="M503" s="17">
        <f>SUM('2015:2026'!M503)</f>
        <v>0</v>
      </c>
      <c r="N503" s="17">
        <f>SUM('2015:2026'!N503)</f>
        <v>0</v>
      </c>
      <c r="O503" s="3">
        <f t="shared" ref="O503:O504" si="116">SUM(C503:N503)</f>
        <v>717</v>
      </c>
      <c r="Q503" s="39"/>
    </row>
    <row r="504" spans="1:17" x14ac:dyDescent="0.25">
      <c r="A504" s="45"/>
      <c r="B504" s="23" t="s">
        <v>3</v>
      </c>
      <c r="C504" s="24">
        <f>SUM('2015:2026'!C504)</f>
        <v>0</v>
      </c>
      <c r="D504" s="24">
        <f>SUM('2015:2026'!D504)</f>
        <v>0</v>
      </c>
      <c r="E504" s="24">
        <f>SUM('2015:2026'!E504)</f>
        <v>147</v>
      </c>
      <c r="F504" s="24">
        <f>SUM('2015:2026'!F504)</f>
        <v>56</v>
      </c>
      <c r="G504" s="24">
        <f>SUM('2015:2026'!G504)</f>
        <v>19</v>
      </c>
      <c r="H504" s="24">
        <f>SUM('2015:2026'!H504)</f>
        <v>21</v>
      </c>
      <c r="I504" s="24">
        <f>SUM('2015:2026'!I504)</f>
        <v>13</v>
      </c>
      <c r="J504" s="24">
        <f>SUM('2015:2026'!J504)</f>
        <v>0</v>
      </c>
      <c r="K504" s="24">
        <f>SUM('2015:2026'!K504)</f>
        <v>0</v>
      </c>
      <c r="L504" s="24">
        <f>SUM('2015:2026'!L504)</f>
        <v>0</v>
      </c>
      <c r="M504" s="24">
        <f>SUM('2015:2026'!M504)</f>
        <v>0</v>
      </c>
      <c r="N504" s="24">
        <f>SUM('2015:2026'!N504)</f>
        <v>0</v>
      </c>
      <c r="O504" s="25">
        <f t="shared" si="116"/>
        <v>256</v>
      </c>
      <c r="Q504" s="39"/>
    </row>
    <row r="505" spans="1:17" x14ac:dyDescent="0.25">
      <c r="A505" s="43" t="s">
        <v>205</v>
      </c>
      <c r="B505" s="20" t="s">
        <v>2</v>
      </c>
      <c r="C505" s="21">
        <f>SUM('2015:2026'!C505)</f>
        <v>0</v>
      </c>
      <c r="D505" s="21">
        <f>SUM('2015:2026'!D505)</f>
        <v>0</v>
      </c>
      <c r="E505" s="21">
        <f>SUM('2015:2026'!E505)</f>
        <v>0</v>
      </c>
      <c r="F505" s="21">
        <f>SUM('2015:2026'!F505)</f>
        <v>21</v>
      </c>
      <c r="G505" s="21">
        <f>SUM('2015:2026'!G505)</f>
        <v>0</v>
      </c>
      <c r="H505" s="21">
        <f>SUM('2015:2026'!H505)</f>
        <v>0</v>
      </c>
      <c r="I505" s="21">
        <f>SUM('2015:2026'!I505)</f>
        <v>0</v>
      </c>
      <c r="J505" s="21">
        <f>SUM('2015:2026'!J505)</f>
        <v>0</v>
      </c>
      <c r="K505" s="21">
        <f>SUM('2015:2026'!K505)</f>
        <v>0</v>
      </c>
      <c r="L505" s="21">
        <f>SUM('2015:2026'!L505)</f>
        <v>0</v>
      </c>
      <c r="M505" s="21">
        <f>SUM('2015:2026'!M505)</f>
        <v>0</v>
      </c>
      <c r="N505" s="21">
        <f>SUM('2015:2026'!N505)</f>
        <v>0</v>
      </c>
      <c r="O505" s="22">
        <f>SUM(C505:N505)</f>
        <v>21</v>
      </c>
      <c r="Q505" s="38">
        <f>SUM('2019'!Q505:Q507,'2020'!Q505:Q507,'2021'!Q505:Q507,'2022'!Q505:Q507,'2023'!Q505:Q507,'2024'!Q505:Q507,'2025'!Q505:Q507,'2026'!Q505:Q507)</f>
        <v>25</v>
      </c>
    </row>
    <row r="506" spans="1:17" x14ac:dyDescent="0.25">
      <c r="A506" s="44"/>
      <c r="B506" s="19" t="s">
        <v>1</v>
      </c>
      <c r="C506" s="17">
        <f>SUM('2015:2026'!C506)</f>
        <v>0</v>
      </c>
      <c r="D506" s="17">
        <f>SUM('2015:2026'!D506)</f>
        <v>0</v>
      </c>
      <c r="E506" s="17">
        <f>SUM('2015:2026'!E506)</f>
        <v>0</v>
      </c>
      <c r="F506" s="17">
        <f>SUM('2015:2026'!F506)</f>
        <v>1026</v>
      </c>
      <c r="G506" s="17">
        <f>SUM('2015:2026'!G506)</f>
        <v>336</v>
      </c>
      <c r="H506" s="17">
        <f>SUM('2015:2026'!H506)</f>
        <v>229</v>
      </c>
      <c r="I506" s="17">
        <f>SUM('2015:2026'!I506)</f>
        <v>504</v>
      </c>
      <c r="J506" s="17">
        <f>SUM('2015:2026'!J506)</f>
        <v>0</v>
      </c>
      <c r="K506" s="17">
        <f>SUM('2015:2026'!K506)</f>
        <v>0</v>
      </c>
      <c r="L506" s="17">
        <f>SUM('2015:2026'!L506)</f>
        <v>0</v>
      </c>
      <c r="M506" s="17">
        <f>SUM('2015:2026'!M506)</f>
        <v>0</v>
      </c>
      <c r="N506" s="17">
        <f>SUM('2015:2026'!N506)</f>
        <v>0</v>
      </c>
      <c r="O506" s="3">
        <f t="shared" ref="O506:O507" si="117">SUM(C506:N506)</f>
        <v>2095</v>
      </c>
      <c r="Q506" s="39"/>
    </row>
    <row r="507" spans="1:17" x14ac:dyDescent="0.25">
      <c r="A507" s="45"/>
      <c r="B507" s="23" t="s">
        <v>3</v>
      </c>
      <c r="C507" s="24">
        <f>SUM('2015:2026'!C507)</f>
        <v>0</v>
      </c>
      <c r="D507" s="24">
        <f>SUM('2015:2026'!D507)</f>
        <v>0</v>
      </c>
      <c r="E507" s="24">
        <f>SUM('2015:2026'!E507)</f>
        <v>0</v>
      </c>
      <c r="F507" s="24">
        <f>SUM('2015:2026'!F507)</f>
        <v>0</v>
      </c>
      <c r="G507" s="24">
        <f>SUM('2015:2026'!G507)</f>
        <v>276</v>
      </c>
      <c r="H507" s="24">
        <f>SUM('2015:2026'!H507)</f>
        <v>129</v>
      </c>
      <c r="I507" s="24">
        <f>SUM('2015:2026'!I507)</f>
        <v>76</v>
      </c>
      <c r="J507" s="24">
        <f>SUM('2015:2026'!J507)</f>
        <v>0</v>
      </c>
      <c r="K507" s="24">
        <f>SUM('2015:2026'!K507)</f>
        <v>0</v>
      </c>
      <c r="L507" s="24">
        <f>SUM('2015:2026'!L507)</f>
        <v>0</v>
      </c>
      <c r="M507" s="24">
        <f>SUM('2015:2026'!M507)</f>
        <v>0</v>
      </c>
      <c r="N507" s="24">
        <f>SUM('2015:2026'!N507)</f>
        <v>0</v>
      </c>
      <c r="O507" s="25">
        <f t="shared" si="117"/>
        <v>481</v>
      </c>
      <c r="Q507" s="39"/>
    </row>
    <row r="508" spans="1:17" x14ac:dyDescent="0.25">
      <c r="A508" s="43" t="s">
        <v>206</v>
      </c>
      <c r="B508" s="20" t="s">
        <v>2</v>
      </c>
      <c r="C508" s="21">
        <f>SUM('2015:2026'!C508)</f>
        <v>0</v>
      </c>
      <c r="D508" s="21">
        <f>SUM('2015:2026'!D508)</f>
        <v>0</v>
      </c>
      <c r="E508" s="21">
        <f>SUM('2015:2026'!E508)</f>
        <v>0</v>
      </c>
      <c r="F508" s="21">
        <f>SUM('2015:2026'!F508)</f>
        <v>22</v>
      </c>
      <c r="G508" s="21">
        <f>SUM('2015:2026'!G508)</f>
        <v>0</v>
      </c>
      <c r="H508" s="21">
        <f>SUM('2015:2026'!H508)</f>
        <v>0</v>
      </c>
      <c r="I508" s="21">
        <f>SUM('2015:2026'!I508)</f>
        <v>0</v>
      </c>
      <c r="J508" s="21">
        <f>SUM('2015:2026'!J508)</f>
        <v>0</v>
      </c>
      <c r="K508" s="21">
        <f>SUM('2015:2026'!K508)</f>
        <v>0</v>
      </c>
      <c r="L508" s="21">
        <f>SUM('2015:2026'!L508)</f>
        <v>0</v>
      </c>
      <c r="M508" s="21">
        <f>SUM('2015:2026'!M508)</f>
        <v>0</v>
      </c>
      <c r="N508" s="21">
        <f>SUM('2015:2026'!N508)</f>
        <v>0</v>
      </c>
      <c r="O508" s="22">
        <f>SUM(C508:N508)</f>
        <v>22</v>
      </c>
      <c r="Q508" s="38">
        <f>SUM('2019'!Q508:Q510,'2020'!Q508:Q510,'2021'!Q508:Q510,'2022'!Q508:Q510,'2023'!Q508:Q510,'2024'!Q508:Q510,'2025'!Q508:Q510,'2026'!Q508:Q510)</f>
        <v>31</v>
      </c>
    </row>
    <row r="509" spans="1:17" x14ac:dyDescent="0.25">
      <c r="A509" s="44"/>
      <c r="B509" s="19" t="s">
        <v>1</v>
      </c>
      <c r="C509" s="17">
        <f>SUM('2015:2026'!C509)</f>
        <v>0</v>
      </c>
      <c r="D509" s="17">
        <f>SUM('2015:2026'!D509)</f>
        <v>0</v>
      </c>
      <c r="E509" s="17">
        <f>SUM('2015:2026'!E509)</f>
        <v>0</v>
      </c>
      <c r="F509" s="17">
        <f>SUM('2015:2026'!F509)</f>
        <v>93</v>
      </c>
      <c r="G509" s="17">
        <f>SUM('2015:2026'!G509)</f>
        <v>387</v>
      </c>
      <c r="H509" s="17">
        <f>SUM('2015:2026'!H509)</f>
        <v>175</v>
      </c>
      <c r="I509" s="17">
        <f>SUM('2015:2026'!I509)</f>
        <v>200</v>
      </c>
      <c r="J509" s="17">
        <f>SUM('2015:2026'!J509)</f>
        <v>0</v>
      </c>
      <c r="K509" s="17">
        <f>SUM('2015:2026'!K509)</f>
        <v>0</v>
      </c>
      <c r="L509" s="17">
        <f>SUM('2015:2026'!L509)</f>
        <v>0</v>
      </c>
      <c r="M509" s="17">
        <f>SUM('2015:2026'!M509)</f>
        <v>0</v>
      </c>
      <c r="N509" s="17">
        <f>SUM('2015:2026'!N509)</f>
        <v>0</v>
      </c>
      <c r="O509" s="3">
        <f t="shared" ref="O509:O510" si="118">SUM(C509:N509)</f>
        <v>855</v>
      </c>
      <c r="Q509" s="39"/>
    </row>
    <row r="510" spans="1:17" x14ac:dyDescent="0.25">
      <c r="A510" s="45"/>
      <c r="B510" s="23" t="s">
        <v>3</v>
      </c>
      <c r="C510" s="24">
        <f>SUM('2015:2026'!C510)</f>
        <v>0</v>
      </c>
      <c r="D510" s="24">
        <f>SUM('2015:2026'!D510)</f>
        <v>0</v>
      </c>
      <c r="E510" s="24">
        <f>SUM('2015:2026'!E510)</f>
        <v>0</v>
      </c>
      <c r="F510" s="24">
        <f>SUM('2015:2026'!F510)</f>
        <v>50</v>
      </c>
      <c r="G510" s="24">
        <f>SUM('2015:2026'!G510)</f>
        <v>25</v>
      </c>
      <c r="H510" s="24">
        <f>SUM('2015:2026'!H510)</f>
        <v>4</v>
      </c>
      <c r="I510" s="24">
        <f>SUM('2015:2026'!I510)</f>
        <v>45</v>
      </c>
      <c r="J510" s="24">
        <f>SUM('2015:2026'!J510)</f>
        <v>0</v>
      </c>
      <c r="K510" s="24">
        <f>SUM('2015:2026'!K510)</f>
        <v>0</v>
      </c>
      <c r="L510" s="24">
        <f>SUM('2015:2026'!L510)</f>
        <v>0</v>
      </c>
      <c r="M510" s="24">
        <f>SUM('2015:2026'!M510)</f>
        <v>0</v>
      </c>
      <c r="N510" s="24">
        <f>SUM('2015:2026'!N510)</f>
        <v>0</v>
      </c>
      <c r="O510" s="25">
        <f t="shared" si="118"/>
        <v>124</v>
      </c>
      <c r="Q510" s="39"/>
    </row>
    <row r="511" spans="1:17" x14ac:dyDescent="0.25">
      <c r="A511" s="43" t="s">
        <v>207</v>
      </c>
      <c r="B511" s="20" t="s">
        <v>2</v>
      </c>
      <c r="C511" s="21">
        <f>SUM('2015:2026'!C511)</f>
        <v>0</v>
      </c>
      <c r="D511" s="21">
        <f>SUM('2015:2026'!D511)</f>
        <v>0</v>
      </c>
      <c r="E511" s="21">
        <f>SUM('2015:2026'!E511)</f>
        <v>0</v>
      </c>
      <c r="F511" s="21">
        <f>SUM('2015:2026'!F511)</f>
        <v>145</v>
      </c>
      <c r="G511" s="21">
        <f>SUM('2015:2026'!G511)</f>
        <v>0</v>
      </c>
      <c r="H511" s="21">
        <f>SUM('2015:2026'!H511)</f>
        <v>0</v>
      </c>
      <c r="I511" s="21">
        <f>SUM('2015:2026'!I511)</f>
        <v>0</v>
      </c>
      <c r="J511" s="21">
        <f>SUM('2015:2026'!J511)</f>
        <v>0</v>
      </c>
      <c r="K511" s="21">
        <f>SUM('2015:2026'!K511)</f>
        <v>0</v>
      </c>
      <c r="L511" s="21">
        <f>SUM('2015:2026'!L511)</f>
        <v>0</v>
      </c>
      <c r="M511" s="21">
        <f>SUM('2015:2026'!M511)</f>
        <v>0</v>
      </c>
      <c r="N511" s="21">
        <f>SUM('2015:2026'!N511)</f>
        <v>0</v>
      </c>
      <c r="O511" s="22">
        <f>SUM(C511:N511)</f>
        <v>145</v>
      </c>
      <c r="Q511" s="38">
        <f>SUM('2019'!Q511:Q513,'2020'!Q511:Q513,'2021'!Q511:Q513,'2022'!Q511:Q513,'2023'!Q511:Q513,'2024'!Q511:Q513,'2025'!Q511:Q513,'2026'!Q511:Q513)</f>
        <v>45</v>
      </c>
    </row>
    <row r="512" spans="1:17" x14ac:dyDescent="0.25">
      <c r="A512" s="44"/>
      <c r="B512" s="19" t="s">
        <v>1</v>
      </c>
      <c r="C512" s="17">
        <f>SUM('2015:2026'!C512)</f>
        <v>0</v>
      </c>
      <c r="D512" s="17">
        <f>SUM('2015:2026'!D512)</f>
        <v>0</v>
      </c>
      <c r="E512" s="17">
        <f>SUM('2015:2026'!E512)</f>
        <v>0</v>
      </c>
      <c r="F512" s="17">
        <f>SUM('2015:2026'!F512)</f>
        <v>760</v>
      </c>
      <c r="G512" s="17">
        <f>SUM('2015:2026'!G512)</f>
        <v>1218</v>
      </c>
      <c r="H512" s="17">
        <f>SUM('2015:2026'!H512)</f>
        <v>1845</v>
      </c>
      <c r="I512" s="17">
        <f>SUM('2015:2026'!I512)</f>
        <v>386</v>
      </c>
      <c r="J512" s="17">
        <f>SUM('2015:2026'!J512)</f>
        <v>0</v>
      </c>
      <c r="K512" s="17">
        <f>SUM('2015:2026'!K512)</f>
        <v>0</v>
      </c>
      <c r="L512" s="17">
        <f>SUM('2015:2026'!L512)</f>
        <v>0</v>
      </c>
      <c r="M512" s="17">
        <f>SUM('2015:2026'!M512)</f>
        <v>0</v>
      </c>
      <c r="N512" s="17">
        <f>SUM('2015:2026'!N512)</f>
        <v>0</v>
      </c>
      <c r="O512" s="3">
        <f t="shared" ref="O512:O513" si="119">SUM(C512:N512)</f>
        <v>4209</v>
      </c>
      <c r="Q512" s="39"/>
    </row>
    <row r="513" spans="1:17" x14ac:dyDescent="0.25">
      <c r="A513" s="45"/>
      <c r="B513" s="23" t="s">
        <v>3</v>
      </c>
      <c r="C513" s="24">
        <f>SUM('2015:2026'!C513)</f>
        <v>0</v>
      </c>
      <c r="D513" s="24">
        <f>SUM('2015:2026'!D513)</f>
        <v>0</v>
      </c>
      <c r="E513" s="24">
        <f>SUM('2015:2026'!E513)</f>
        <v>0</v>
      </c>
      <c r="F513" s="24">
        <f>SUM('2015:2026'!F513)</f>
        <v>0</v>
      </c>
      <c r="G513" s="24">
        <f>SUM('2015:2026'!G513)</f>
        <v>0</v>
      </c>
      <c r="H513" s="24">
        <f>SUM('2015:2026'!H513)</f>
        <v>0</v>
      </c>
      <c r="I513" s="24">
        <f>SUM('2015:2026'!I513)</f>
        <v>0</v>
      </c>
      <c r="J513" s="24">
        <f>SUM('2015:2026'!J513)</f>
        <v>0</v>
      </c>
      <c r="K513" s="24">
        <f>SUM('2015:2026'!K513)</f>
        <v>0</v>
      </c>
      <c r="L513" s="24">
        <f>SUM('2015:2026'!L513)</f>
        <v>0</v>
      </c>
      <c r="M513" s="24">
        <f>SUM('2015:2026'!M513)</f>
        <v>0</v>
      </c>
      <c r="N513" s="24">
        <f>SUM('2015:2026'!N513)</f>
        <v>0</v>
      </c>
      <c r="O513" s="25">
        <f t="shared" si="119"/>
        <v>0</v>
      </c>
      <c r="Q513" s="39"/>
    </row>
    <row r="514" spans="1:17" x14ac:dyDescent="0.25">
      <c r="A514" s="43" t="s">
        <v>208</v>
      </c>
      <c r="B514" s="20" t="s">
        <v>2</v>
      </c>
      <c r="C514" s="21">
        <f>SUM('2015:2026'!C514)</f>
        <v>0</v>
      </c>
      <c r="D514" s="21">
        <f>SUM('2015:2026'!D514)</f>
        <v>0</v>
      </c>
      <c r="E514" s="21">
        <f>SUM('2015:2026'!E514)</f>
        <v>0</v>
      </c>
      <c r="F514" s="21">
        <f>SUM('2015:2026'!F514)</f>
        <v>95</v>
      </c>
      <c r="G514" s="21">
        <f>SUM('2015:2026'!G514)</f>
        <v>0</v>
      </c>
      <c r="H514" s="21">
        <f>SUM('2015:2026'!H514)</f>
        <v>0</v>
      </c>
      <c r="I514" s="21">
        <f>SUM('2015:2026'!I514)</f>
        <v>0</v>
      </c>
      <c r="J514" s="21">
        <f>SUM('2015:2026'!J514)</f>
        <v>0</v>
      </c>
      <c r="K514" s="21">
        <f>SUM('2015:2026'!K514)</f>
        <v>0</v>
      </c>
      <c r="L514" s="21">
        <f>SUM('2015:2026'!L514)</f>
        <v>0</v>
      </c>
      <c r="M514" s="21">
        <f>SUM('2015:2026'!M514)</f>
        <v>0</v>
      </c>
      <c r="N514" s="21">
        <f>SUM('2015:2026'!N514)</f>
        <v>0</v>
      </c>
      <c r="O514" s="22">
        <f>SUM(C514:N514)</f>
        <v>95</v>
      </c>
      <c r="Q514" s="38">
        <f>SUM('2019'!Q514:Q516,'2020'!Q514:Q516,'2021'!Q514:Q516,'2022'!Q514:Q516,'2023'!Q514:Q516,'2024'!Q514:Q516,'2025'!Q514:Q516,'2026'!Q514:Q516)</f>
        <v>17</v>
      </c>
    </row>
    <row r="515" spans="1:17" x14ac:dyDescent="0.25">
      <c r="A515" s="44"/>
      <c r="B515" s="19" t="s">
        <v>1</v>
      </c>
      <c r="C515" s="17">
        <f>SUM('2015:2026'!C515)</f>
        <v>0</v>
      </c>
      <c r="D515" s="17">
        <f>SUM('2015:2026'!D515)</f>
        <v>0</v>
      </c>
      <c r="E515" s="17">
        <f>SUM('2015:2026'!E515)</f>
        <v>0</v>
      </c>
      <c r="F515" s="17">
        <f>SUM('2015:2026'!F515)</f>
        <v>924</v>
      </c>
      <c r="G515" s="17">
        <f>SUM('2015:2026'!G515)</f>
        <v>2102</v>
      </c>
      <c r="H515" s="17">
        <f>SUM('2015:2026'!H515)</f>
        <v>1010</v>
      </c>
      <c r="I515" s="17">
        <f>SUM('2015:2026'!I515)</f>
        <v>793</v>
      </c>
      <c r="J515" s="17">
        <f>SUM('2015:2026'!J515)</f>
        <v>0</v>
      </c>
      <c r="K515" s="17">
        <f>SUM('2015:2026'!K515)</f>
        <v>0</v>
      </c>
      <c r="L515" s="17">
        <f>SUM('2015:2026'!L515)</f>
        <v>0</v>
      </c>
      <c r="M515" s="17">
        <f>SUM('2015:2026'!M515)</f>
        <v>0</v>
      </c>
      <c r="N515" s="17">
        <f>SUM('2015:2026'!N515)</f>
        <v>0</v>
      </c>
      <c r="O515" s="3">
        <f t="shared" ref="O515:O516" si="120">SUM(C515:N515)</f>
        <v>4829</v>
      </c>
      <c r="Q515" s="39"/>
    </row>
    <row r="516" spans="1:17" x14ac:dyDescent="0.25">
      <c r="A516" s="45"/>
      <c r="B516" s="23" t="s">
        <v>3</v>
      </c>
      <c r="C516" s="24">
        <f>SUM('2015:2026'!C516)</f>
        <v>0</v>
      </c>
      <c r="D516" s="24">
        <f>SUM('2015:2026'!D516)</f>
        <v>0</v>
      </c>
      <c r="E516" s="24">
        <f>SUM('2015:2026'!E516)</f>
        <v>0</v>
      </c>
      <c r="F516" s="24">
        <f>SUM('2015:2026'!F516)</f>
        <v>0</v>
      </c>
      <c r="G516" s="24">
        <f>SUM('2015:2026'!G516)</f>
        <v>0</v>
      </c>
      <c r="H516" s="24">
        <f>SUM('2015:2026'!H516)</f>
        <v>232</v>
      </c>
      <c r="I516" s="24">
        <f>SUM('2015:2026'!I516)</f>
        <v>66</v>
      </c>
      <c r="J516" s="24">
        <f>SUM('2015:2026'!J516)</f>
        <v>0</v>
      </c>
      <c r="K516" s="24">
        <f>SUM('2015:2026'!K516)</f>
        <v>0</v>
      </c>
      <c r="L516" s="24">
        <f>SUM('2015:2026'!L516)</f>
        <v>0</v>
      </c>
      <c r="M516" s="24">
        <f>SUM('2015:2026'!M516)</f>
        <v>0</v>
      </c>
      <c r="N516" s="24">
        <f>SUM('2015:2026'!N516)</f>
        <v>0</v>
      </c>
      <c r="O516" s="25">
        <f t="shared" si="120"/>
        <v>298</v>
      </c>
      <c r="Q516" s="39"/>
    </row>
    <row r="517" spans="1:17" x14ac:dyDescent="0.25">
      <c r="A517" s="43" t="s">
        <v>209</v>
      </c>
      <c r="B517" s="20" t="s">
        <v>2</v>
      </c>
      <c r="C517" s="21">
        <f>SUM('2015:2026'!C517)</f>
        <v>0</v>
      </c>
      <c r="D517" s="21">
        <f>SUM('2015:2026'!D517)</f>
        <v>0</v>
      </c>
      <c r="E517" s="21">
        <f>SUM('2015:2026'!E517)</f>
        <v>0</v>
      </c>
      <c r="F517" s="21">
        <f>SUM('2015:2026'!F517)</f>
        <v>54</v>
      </c>
      <c r="G517" s="21">
        <f>SUM('2015:2026'!G517)</f>
        <v>0</v>
      </c>
      <c r="H517" s="21">
        <f>SUM('2015:2026'!H517)</f>
        <v>0</v>
      </c>
      <c r="I517" s="21">
        <f>SUM('2015:2026'!I517)</f>
        <v>0</v>
      </c>
      <c r="J517" s="21">
        <f>SUM('2015:2026'!J517)</f>
        <v>0</v>
      </c>
      <c r="K517" s="21">
        <f>SUM('2015:2026'!K517)</f>
        <v>0</v>
      </c>
      <c r="L517" s="21">
        <f>SUM('2015:2026'!L517)</f>
        <v>0</v>
      </c>
      <c r="M517" s="21">
        <f>SUM('2015:2026'!M517)</f>
        <v>0</v>
      </c>
      <c r="N517" s="21">
        <f>SUM('2015:2026'!N517)</f>
        <v>0</v>
      </c>
      <c r="O517" s="22">
        <f>SUM(C517:N517)</f>
        <v>54</v>
      </c>
      <c r="Q517" s="38">
        <f>SUM('2019'!Q517:Q519,'2020'!Q517:Q519,'2021'!Q517:Q519,'2022'!Q517:Q519,'2023'!Q517:Q519,'2024'!Q517:Q519,'2025'!Q517:Q519,'2026'!Q517:Q519)</f>
        <v>230</v>
      </c>
    </row>
    <row r="518" spans="1:17" x14ac:dyDescent="0.25">
      <c r="A518" s="44"/>
      <c r="B518" s="19" t="s">
        <v>1</v>
      </c>
      <c r="C518" s="17">
        <f>SUM('2015:2026'!C518)</f>
        <v>0</v>
      </c>
      <c r="D518" s="17">
        <f>SUM('2015:2026'!D518)</f>
        <v>0</v>
      </c>
      <c r="E518" s="17">
        <f>SUM('2015:2026'!E518)</f>
        <v>0</v>
      </c>
      <c r="F518" s="17">
        <f>SUM('2015:2026'!F518)</f>
        <v>535</v>
      </c>
      <c r="G518" s="17">
        <f>SUM('2015:2026'!G518)</f>
        <v>833</v>
      </c>
      <c r="H518" s="17">
        <f>SUM('2015:2026'!H518)</f>
        <v>836</v>
      </c>
      <c r="I518" s="17">
        <f>SUM('2015:2026'!I518)</f>
        <v>523</v>
      </c>
      <c r="J518" s="17">
        <f>SUM('2015:2026'!J518)</f>
        <v>0</v>
      </c>
      <c r="K518" s="17">
        <f>SUM('2015:2026'!K518)</f>
        <v>0</v>
      </c>
      <c r="L518" s="17">
        <f>SUM('2015:2026'!L518)</f>
        <v>0</v>
      </c>
      <c r="M518" s="17">
        <f>SUM('2015:2026'!M518)</f>
        <v>0</v>
      </c>
      <c r="N518" s="17">
        <f>SUM('2015:2026'!N518)</f>
        <v>0</v>
      </c>
      <c r="O518" s="3">
        <f t="shared" ref="O518:O519" si="121">SUM(C518:N518)</f>
        <v>2727</v>
      </c>
      <c r="Q518" s="39"/>
    </row>
    <row r="519" spans="1:17" x14ac:dyDescent="0.25">
      <c r="A519" s="45"/>
      <c r="B519" s="23" t="s">
        <v>3</v>
      </c>
      <c r="C519" s="24">
        <f>SUM('2015:2026'!C519)</f>
        <v>0</v>
      </c>
      <c r="D519" s="24">
        <f>SUM('2015:2026'!D519)</f>
        <v>0</v>
      </c>
      <c r="E519" s="24">
        <f>SUM('2015:2026'!E519)</f>
        <v>0</v>
      </c>
      <c r="F519" s="24">
        <f>SUM('2015:2026'!F519)</f>
        <v>83</v>
      </c>
      <c r="G519" s="24">
        <f>SUM('2015:2026'!G519)</f>
        <v>41</v>
      </c>
      <c r="H519" s="24">
        <f>SUM('2015:2026'!H519)</f>
        <v>10</v>
      </c>
      <c r="I519" s="24">
        <f>SUM('2015:2026'!I519)</f>
        <v>18</v>
      </c>
      <c r="J519" s="24">
        <f>SUM('2015:2026'!J519)</f>
        <v>0</v>
      </c>
      <c r="K519" s="24">
        <f>SUM('2015:2026'!K519)</f>
        <v>0</v>
      </c>
      <c r="L519" s="24">
        <f>SUM('2015:2026'!L519)</f>
        <v>0</v>
      </c>
      <c r="M519" s="24">
        <f>SUM('2015:2026'!M519)</f>
        <v>0</v>
      </c>
      <c r="N519" s="24">
        <f>SUM('2015:2026'!N519)</f>
        <v>0</v>
      </c>
      <c r="O519" s="25">
        <f t="shared" si="121"/>
        <v>152</v>
      </c>
      <c r="Q519" s="39"/>
    </row>
    <row r="520" spans="1:17" x14ac:dyDescent="0.25">
      <c r="A520" s="43" t="s">
        <v>210</v>
      </c>
      <c r="B520" s="20" t="s">
        <v>2</v>
      </c>
      <c r="C520" s="21">
        <f>SUM('2015:2026'!C520)</f>
        <v>0</v>
      </c>
      <c r="D520" s="21">
        <f>SUM('2015:2026'!D520)</f>
        <v>0</v>
      </c>
      <c r="E520" s="21">
        <f>SUM('2015:2026'!E520)</f>
        <v>0</v>
      </c>
      <c r="F520" s="21">
        <f>SUM('2015:2026'!F520)</f>
        <v>0</v>
      </c>
      <c r="G520" s="21">
        <f>SUM('2015:2026'!G520)</f>
        <v>0</v>
      </c>
      <c r="H520" s="21">
        <f>SUM('2015:2026'!H520)</f>
        <v>0</v>
      </c>
      <c r="I520" s="21">
        <f>SUM('2015:2026'!I520)</f>
        <v>0</v>
      </c>
      <c r="J520" s="21">
        <f>SUM('2015:2026'!J520)</f>
        <v>0</v>
      </c>
      <c r="K520" s="21">
        <f>SUM('2015:2026'!K520)</f>
        <v>0</v>
      </c>
      <c r="L520" s="21">
        <f>SUM('2015:2026'!L520)</f>
        <v>0</v>
      </c>
      <c r="M520" s="21">
        <f>SUM('2015:2026'!M520)</f>
        <v>0</v>
      </c>
      <c r="N520" s="21">
        <f>SUM('2015:2026'!N520)</f>
        <v>0</v>
      </c>
      <c r="O520" s="22">
        <f>SUM(C520:N520)</f>
        <v>0</v>
      </c>
      <c r="Q520" s="38">
        <f>SUM('2019'!Q520:Q522,'2020'!Q520:Q522,'2021'!Q520:Q522,'2022'!Q520:Q522,'2023'!Q520:Q522,'2024'!Q520:Q522,'2025'!Q520:Q522,'2026'!Q520:Q522)</f>
        <v>7</v>
      </c>
    </row>
    <row r="521" spans="1:17" x14ac:dyDescent="0.25">
      <c r="A521" s="44"/>
      <c r="B521" s="19" t="s">
        <v>1</v>
      </c>
      <c r="C521" s="17">
        <f>SUM('2015:2026'!C521)</f>
        <v>0</v>
      </c>
      <c r="D521" s="17">
        <f>SUM('2015:2026'!D521)</f>
        <v>0</v>
      </c>
      <c r="E521" s="17">
        <f>SUM('2015:2026'!E521)</f>
        <v>0</v>
      </c>
      <c r="F521" s="17">
        <f>SUM('2015:2026'!F521)</f>
        <v>0</v>
      </c>
      <c r="G521" s="17">
        <f>SUM('2015:2026'!G521)</f>
        <v>379</v>
      </c>
      <c r="H521" s="17">
        <f>SUM('2015:2026'!H521)</f>
        <v>523</v>
      </c>
      <c r="I521" s="17">
        <f>SUM('2015:2026'!I521)</f>
        <v>515</v>
      </c>
      <c r="J521" s="17">
        <f>SUM('2015:2026'!J521)</f>
        <v>0</v>
      </c>
      <c r="K521" s="17">
        <f>SUM('2015:2026'!K521)</f>
        <v>0</v>
      </c>
      <c r="L521" s="17">
        <f>SUM('2015:2026'!L521)</f>
        <v>0</v>
      </c>
      <c r="M521" s="17">
        <f>SUM('2015:2026'!M521)</f>
        <v>0</v>
      </c>
      <c r="N521" s="17">
        <f>SUM('2015:2026'!N521)</f>
        <v>0</v>
      </c>
      <c r="O521" s="3">
        <f t="shared" ref="O521:O522" si="122">SUM(C521:N521)</f>
        <v>1417</v>
      </c>
      <c r="Q521" s="39"/>
    </row>
    <row r="522" spans="1:17" x14ac:dyDescent="0.25">
      <c r="A522" s="45"/>
      <c r="B522" s="23" t="s">
        <v>3</v>
      </c>
      <c r="C522" s="24">
        <f>SUM('2015:2026'!C522)</f>
        <v>0</v>
      </c>
      <c r="D522" s="24">
        <f>SUM('2015:2026'!D522)</f>
        <v>0</v>
      </c>
      <c r="E522" s="24">
        <f>SUM('2015:2026'!E522)</f>
        <v>0</v>
      </c>
      <c r="F522" s="24">
        <f>SUM('2015:2026'!F522)</f>
        <v>0</v>
      </c>
      <c r="G522" s="24">
        <f>SUM('2015:2026'!G522)</f>
        <v>0</v>
      </c>
      <c r="H522" s="24">
        <f>SUM('2015:2026'!H522)</f>
        <v>117</v>
      </c>
      <c r="I522" s="24">
        <f>SUM('2015:2026'!I522)</f>
        <v>83</v>
      </c>
      <c r="J522" s="24">
        <f>SUM('2015:2026'!J522)</f>
        <v>0</v>
      </c>
      <c r="K522" s="24">
        <f>SUM('2015:2026'!K522)</f>
        <v>0</v>
      </c>
      <c r="L522" s="24">
        <f>SUM('2015:2026'!L522)</f>
        <v>0</v>
      </c>
      <c r="M522" s="24">
        <f>SUM('2015:2026'!M522)</f>
        <v>0</v>
      </c>
      <c r="N522" s="24">
        <f>SUM('2015:2026'!N522)</f>
        <v>0</v>
      </c>
      <c r="O522" s="25">
        <f t="shared" si="122"/>
        <v>200</v>
      </c>
      <c r="Q522" s="39"/>
    </row>
    <row r="523" spans="1:17" x14ac:dyDescent="0.25">
      <c r="A523" s="43" t="s">
        <v>211</v>
      </c>
      <c r="B523" s="20" t="s">
        <v>2</v>
      </c>
      <c r="C523" s="21">
        <f>SUM('2015:2026'!C523)</f>
        <v>0</v>
      </c>
      <c r="D523" s="21">
        <f>SUM('2015:2026'!D523)</f>
        <v>0</v>
      </c>
      <c r="E523" s="21">
        <f>SUM('2015:2026'!E523)</f>
        <v>0</v>
      </c>
      <c r="F523" s="21">
        <f>SUM('2015:2026'!F523)</f>
        <v>0</v>
      </c>
      <c r="G523" s="21">
        <f>SUM('2015:2026'!G523)</f>
        <v>0</v>
      </c>
      <c r="H523" s="21">
        <f>SUM('2015:2026'!H523)</f>
        <v>0</v>
      </c>
      <c r="I523" s="21">
        <f>SUM('2015:2026'!I523)</f>
        <v>0</v>
      </c>
      <c r="J523" s="21">
        <f>SUM('2015:2026'!J523)</f>
        <v>0</v>
      </c>
      <c r="K523" s="21">
        <f>SUM('2015:2026'!K523)</f>
        <v>0</v>
      </c>
      <c r="L523" s="21">
        <f>SUM('2015:2026'!L523)</f>
        <v>0</v>
      </c>
      <c r="M523" s="21">
        <f>SUM('2015:2026'!M523)</f>
        <v>0</v>
      </c>
      <c r="N523" s="21">
        <f>SUM('2015:2026'!N523)</f>
        <v>0</v>
      </c>
      <c r="O523" s="22">
        <f>SUM(C523:N523)</f>
        <v>0</v>
      </c>
      <c r="Q523" s="38">
        <f>SUM('2019'!Q523:Q525,'2020'!Q523:Q525,'2021'!Q523:Q525,'2022'!Q523:Q525,'2023'!Q523:Q525,'2024'!Q523:Q525,'2025'!Q523:Q525,'2026'!Q523:Q525)</f>
        <v>20</v>
      </c>
    </row>
    <row r="524" spans="1:17" x14ac:dyDescent="0.25">
      <c r="A524" s="44"/>
      <c r="B524" s="19" t="s">
        <v>1</v>
      </c>
      <c r="C524" s="17">
        <f>SUM('2015:2026'!C524)</f>
        <v>0</v>
      </c>
      <c r="D524" s="17">
        <f>SUM('2015:2026'!D524)</f>
        <v>0</v>
      </c>
      <c r="E524" s="17">
        <f>SUM('2015:2026'!E524)</f>
        <v>0</v>
      </c>
      <c r="F524" s="17">
        <f>SUM('2015:2026'!F524)</f>
        <v>0</v>
      </c>
      <c r="G524" s="17">
        <f>SUM('2015:2026'!G524)</f>
        <v>277</v>
      </c>
      <c r="H524" s="17">
        <f>SUM('2015:2026'!H524)</f>
        <v>804</v>
      </c>
      <c r="I524" s="17">
        <f>SUM('2015:2026'!I524)</f>
        <v>885</v>
      </c>
      <c r="J524" s="17">
        <f>SUM('2015:2026'!J524)</f>
        <v>0</v>
      </c>
      <c r="K524" s="17">
        <f>SUM('2015:2026'!K524)</f>
        <v>0</v>
      </c>
      <c r="L524" s="17">
        <f>SUM('2015:2026'!L524)</f>
        <v>0</v>
      </c>
      <c r="M524" s="17">
        <f>SUM('2015:2026'!M524)</f>
        <v>0</v>
      </c>
      <c r="N524" s="17">
        <f>SUM('2015:2026'!N524)</f>
        <v>0</v>
      </c>
      <c r="O524" s="3">
        <f t="shared" ref="O524:O525" si="123">SUM(C524:N524)</f>
        <v>1966</v>
      </c>
      <c r="Q524" s="39"/>
    </row>
    <row r="525" spans="1:17" x14ac:dyDescent="0.25">
      <c r="A525" s="45"/>
      <c r="B525" s="23" t="s">
        <v>3</v>
      </c>
      <c r="C525" s="24">
        <f>SUM('2015:2026'!C525)</f>
        <v>0</v>
      </c>
      <c r="D525" s="24">
        <f>SUM('2015:2026'!D525)</f>
        <v>0</v>
      </c>
      <c r="E525" s="24">
        <f>SUM('2015:2026'!E525)</f>
        <v>0</v>
      </c>
      <c r="F525" s="24">
        <f>SUM('2015:2026'!F525)</f>
        <v>0</v>
      </c>
      <c r="G525" s="24">
        <f>SUM('2015:2026'!G525)</f>
        <v>273</v>
      </c>
      <c r="H525" s="24">
        <f>SUM('2015:2026'!H525)</f>
        <v>56</v>
      </c>
      <c r="I525" s="24">
        <f>SUM('2015:2026'!I525)</f>
        <v>38</v>
      </c>
      <c r="J525" s="24">
        <f>SUM('2015:2026'!J525)</f>
        <v>0</v>
      </c>
      <c r="K525" s="24">
        <f>SUM('2015:2026'!K525)</f>
        <v>0</v>
      </c>
      <c r="L525" s="24">
        <f>SUM('2015:2026'!L525)</f>
        <v>0</v>
      </c>
      <c r="M525" s="24">
        <f>SUM('2015:2026'!M525)</f>
        <v>0</v>
      </c>
      <c r="N525" s="24">
        <f>SUM('2015:2026'!N525)</f>
        <v>0</v>
      </c>
      <c r="O525" s="25">
        <f t="shared" si="123"/>
        <v>367</v>
      </c>
      <c r="Q525" s="39"/>
    </row>
    <row r="526" spans="1:17" x14ac:dyDescent="0.25">
      <c r="A526" s="43" t="s">
        <v>212</v>
      </c>
      <c r="B526" s="20" t="s">
        <v>2</v>
      </c>
      <c r="C526" s="21">
        <f>SUM('2015:2026'!C526)</f>
        <v>0</v>
      </c>
      <c r="D526" s="21">
        <f>SUM('2015:2026'!D526)</f>
        <v>0</v>
      </c>
      <c r="E526" s="21">
        <f>SUM('2015:2026'!E526)</f>
        <v>0</v>
      </c>
      <c r="F526" s="21">
        <f>SUM('2015:2026'!F526)</f>
        <v>0</v>
      </c>
      <c r="G526" s="21">
        <f>SUM('2015:2026'!G526)</f>
        <v>0</v>
      </c>
      <c r="H526" s="21">
        <f>SUM('2015:2026'!H526)</f>
        <v>0</v>
      </c>
      <c r="I526" s="21">
        <f>SUM('2015:2026'!I526)</f>
        <v>0</v>
      </c>
      <c r="J526" s="21">
        <f>SUM('2015:2026'!J526)</f>
        <v>0</v>
      </c>
      <c r="K526" s="21">
        <f>SUM('2015:2026'!K526)</f>
        <v>0</v>
      </c>
      <c r="L526" s="21">
        <f>SUM('2015:2026'!L526)</f>
        <v>0</v>
      </c>
      <c r="M526" s="21">
        <f>SUM('2015:2026'!M526)</f>
        <v>0</v>
      </c>
      <c r="N526" s="21">
        <f>SUM('2015:2026'!N526)</f>
        <v>0</v>
      </c>
      <c r="O526" s="22">
        <f>SUM(C526:N526)</f>
        <v>0</v>
      </c>
      <c r="Q526" s="38">
        <f>SUM('2019'!Q526:Q528,'2020'!Q526:Q528,'2021'!Q526:Q528,'2022'!Q526:Q528,'2023'!Q526:Q528,'2024'!Q526:Q528,'2025'!Q526:Q528,'2026'!Q526:Q528)</f>
        <v>14</v>
      </c>
    </row>
    <row r="527" spans="1:17" x14ac:dyDescent="0.25">
      <c r="A527" s="44"/>
      <c r="B527" s="19" t="s">
        <v>1</v>
      </c>
      <c r="C527" s="17">
        <f>SUM('2015:2026'!C527)</f>
        <v>0</v>
      </c>
      <c r="D527" s="17">
        <f>SUM('2015:2026'!D527)</f>
        <v>0</v>
      </c>
      <c r="E527" s="17">
        <f>SUM('2015:2026'!E527)</f>
        <v>0</v>
      </c>
      <c r="F527" s="17">
        <f>SUM('2015:2026'!F527)</f>
        <v>0</v>
      </c>
      <c r="G527" s="17">
        <f>SUM('2015:2026'!G527)</f>
        <v>117</v>
      </c>
      <c r="H527" s="17">
        <f>SUM('2015:2026'!H527)</f>
        <v>171</v>
      </c>
      <c r="I527" s="17">
        <f>SUM('2015:2026'!I527)</f>
        <v>492</v>
      </c>
      <c r="J527" s="17">
        <f>SUM('2015:2026'!J527)</f>
        <v>0</v>
      </c>
      <c r="K527" s="17">
        <f>SUM('2015:2026'!K527)</f>
        <v>0</v>
      </c>
      <c r="L527" s="17">
        <f>SUM('2015:2026'!L527)</f>
        <v>0</v>
      </c>
      <c r="M527" s="17">
        <f>SUM('2015:2026'!M527)</f>
        <v>0</v>
      </c>
      <c r="N527" s="17">
        <f>SUM('2015:2026'!N527)</f>
        <v>0</v>
      </c>
      <c r="O527" s="3">
        <f t="shared" ref="O527:O528" si="124">SUM(C527:N527)</f>
        <v>780</v>
      </c>
      <c r="Q527" s="39"/>
    </row>
    <row r="528" spans="1:17" x14ac:dyDescent="0.25">
      <c r="A528" s="45"/>
      <c r="B528" s="23" t="s">
        <v>3</v>
      </c>
      <c r="C528" s="24">
        <f>SUM('2015:2026'!C528)</f>
        <v>0</v>
      </c>
      <c r="D528" s="24">
        <f>SUM('2015:2026'!D528)</f>
        <v>0</v>
      </c>
      <c r="E528" s="24">
        <f>SUM('2015:2026'!E528)</f>
        <v>0</v>
      </c>
      <c r="F528" s="24">
        <f>SUM('2015:2026'!F528)</f>
        <v>0</v>
      </c>
      <c r="G528" s="24">
        <f>SUM('2015:2026'!G528)</f>
        <v>0</v>
      </c>
      <c r="H528" s="24">
        <f>SUM('2015:2026'!H528)</f>
        <v>0</v>
      </c>
      <c r="I528" s="24">
        <f>SUM('2015:2026'!I528)</f>
        <v>16</v>
      </c>
      <c r="J528" s="24">
        <f>SUM('2015:2026'!J528)</f>
        <v>0</v>
      </c>
      <c r="K528" s="24">
        <f>SUM('2015:2026'!K528)</f>
        <v>0</v>
      </c>
      <c r="L528" s="24">
        <f>SUM('2015:2026'!L528)</f>
        <v>0</v>
      </c>
      <c r="M528" s="24">
        <f>SUM('2015:2026'!M528)</f>
        <v>0</v>
      </c>
      <c r="N528" s="24">
        <f>SUM('2015:2026'!N528)</f>
        <v>0</v>
      </c>
      <c r="O528" s="25">
        <f t="shared" si="124"/>
        <v>16</v>
      </c>
      <c r="Q528" s="39"/>
    </row>
    <row r="529" spans="1:17" x14ac:dyDescent="0.25">
      <c r="A529" s="43" t="s">
        <v>213</v>
      </c>
      <c r="B529" s="20" t="s">
        <v>2</v>
      </c>
      <c r="C529" s="21">
        <f>SUM('2015:2026'!C529)</f>
        <v>0</v>
      </c>
      <c r="D529" s="21">
        <f>SUM('2015:2026'!D529)</f>
        <v>0</v>
      </c>
      <c r="E529" s="21">
        <f>SUM('2015:2026'!E529)</f>
        <v>0</v>
      </c>
      <c r="F529" s="21">
        <f>SUM('2015:2026'!F529)</f>
        <v>0</v>
      </c>
      <c r="G529" s="21">
        <f>SUM('2015:2026'!G529)</f>
        <v>0</v>
      </c>
      <c r="H529" s="21">
        <f>SUM('2015:2026'!H529)</f>
        <v>0</v>
      </c>
      <c r="I529" s="21">
        <f>SUM('2015:2026'!I529)</f>
        <v>0</v>
      </c>
      <c r="J529" s="21">
        <f>SUM('2015:2026'!J529)</f>
        <v>0</v>
      </c>
      <c r="K529" s="21">
        <f>SUM('2015:2026'!K529)</f>
        <v>0</v>
      </c>
      <c r="L529" s="21">
        <f>SUM('2015:2026'!L529)</f>
        <v>0</v>
      </c>
      <c r="M529" s="21">
        <f>SUM('2015:2026'!M529)</f>
        <v>0</v>
      </c>
      <c r="N529" s="21">
        <f>SUM('2015:2026'!N529)</f>
        <v>0</v>
      </c>
      <c r="O529" s="22">
        <f>SUM(C529:N529)</f>
        <v>0</v>
      </c>
      <c r="Q529" s="38">
        <f>SUM('2019'!Q529:Q531,'2020'!Q529:Q531,'2021'!Q529:Q531,'2022'!Q529:Q531,'2023'!Q529:Q531,'2024'!Q529:Q531,'2025'!Q529:Q531,'2026'!Q529:Q531)</f>
        <v>58</v>
      </c>
    </row>
    <row r="530" spans="1:17" x14ac:dyDescent="0.25">
      <c r="A530" s="44"/>
      <c r="B530" s="19" t="s">
        <v>1</v>
      </c>
      <c r="C530" s="17">
        <f>SUM('2015:2026'!C530)</f>
        <v>0</v>
      </c>
      <c r="D530" s="17">
        <f>SUM('2015:2026'!D530)</f>
        <v>0</v>
      </c>
      <c r="E530" s="17">
        <f>SUM('2015:2026'!E530)</f>
        <v>0</v>
      </c>
      <c r="F530" s="17">
        <f>SUM('2015:2026'!F530)</f>
        <v>0</v>
      </c>
      <c r="G530" s="17">
        <f>SUM('2015:2026'!G530)</f>
        <v>440</v>
      </c>
      <c r="H530" s="17">
        <f>SUM('2015:2026'!H530)</f>
        <v>569</v>
      </c>
      <c r="I530" s="17">
        <f>SUM('2015:2026'!I530)</f>
        <v>197</v>
      </c>
      <c r="J530" s="17">
        <f>SUM('2015:2026'!J530)</f>
        <v>0</v>
      </c>
      <c r="K530" s="17">
        <f>SUM('2015:2026'!K530)</f>
        <v>0</v>
      </c>
      <c r="L530" s="17">
        <f>SUM('2015:2026'!L530)</f>
        <v>0</v>
      </c>
      <c r="M530" s="17">
        <f>SUM('2015:2026'!M530)</f>
        <v>0</v>
      </c>
      <c r="N530" s="17">
        <f>SUM('2015:2026'!N530)</f>
        <v>0</v>
      </c>
      <c r="O530" s="3">
        <f t="shared" ref="O530:O531" si="125">SUM(C530:N530)</f>
        <v>1206</v>
      </c>
      <c r="Q530" s="39"/>
    </row>
    <row r="531" spans="1:17" x14ac:dyDescent="0.25">
      <c r="A531" s="45"/>
      <c r="B531" s="23" t="s">
        <v>3</v>
      </c>
      <c r="C531" s="24">
        <f>SUM('2015:2026'!C531)</f>
        <v>0</v>
      </c>
      <c r="D531" s="24">
        <f>SUM('2015:2026'!D531)</f>
        <v>0</v>
      </c>
      <c r="E531" s="24">
        <f>SUM('2015:2026'!E531)</f>
        <v>0</v>
      </c>
      <c r="F531" s="24">
        <f>SUM('2015:2026'!F531)</f>
        <v>0</v>
      </c>
      <c r="G531" s="24">
        <f>SUM('2015:2026'!G531)</f>
        <v>0</v>
      </c>
      <c r="H531" s="24">
        <f>SUM('2015:2026'!H531)</f>
        <v>66</v>
      </c>
      <c r="I531" s="24">
        <f>SUM('2015:2026'!I531)</f>
        <v>9</v>
      </c>
      <c r="J531" s="24">
        <f>SUM('2015:2026'!J531)</f>
        <v>0</v>
      </c>
      <c r="K531" s="24">
        <f>SUM('2015:2026'!K531)</f>
        <v>0</v>
      </c>
      <c r="L531" s="24">
        <f>SUM('2015:2026'!L531)</f>
        <v>0</v>
      </c>
      <c r="M531" s="24">
        <f>SUM('2015:2026'!M531)</f>
        <v>0</v>
      </c>
      <c r="N531" s="24">
        <f>SUM('2015:2026'!N531)</f>
        <v>0</v>
      </c>
      <c r="O531" s="25">
        <f t="shared" si="125"/>
        <v>75</v>
      </c>
      <c r="Q531" s="39"/>
    </row>
    <row r="532" spans="1:17" x14ac:dyDescent="0.25">
      <c r="A532" s="43" t="s">
        <v>214</v>
      </c>
      <c r="B532" s="20" t="s">
        <v>2</v>
      </c>
      <c r="C532" s="21">
        <f>SUM('2015:2026'!C532)</f>
        <v>0</v>
      </c>
      <c r="D532" s="21">
        <f>SUM('2015:2026'!D532)</f>
        <v>0</v>
      </c>
      <c r="E532" s="21">
        <f>SUM('2015:2026'!E532)</f>
        <v>0</v>
      </c>
      <c r="F532" s="21">
        <f>SUM('2015:2026'!F532)</f>
        <v>0</v>
      </c>
      <c r="G532" s="21">
        <f>SUM('2015:2026'!G532)</f>
        <v>0</v>
      </c>
      <c r="H532" s="21">
        <f>SUM('2015:2026'!H532)</f>
        <v>0</v>
      </c>
      <c r="I532" s="21">
        <f>SUM('2015:2026'!I532)</f>
        <v>0</v>
      </c>
      <c r="J532" s="21">
        <f>SUM('2015:2026'!J532)</f>
        <v>0</v>
      </c>
      <c r="K532" s="21">
        <f>SUM('2015:2026'!K532)</f>
        <v>0</v>
      </c>
      <c r="L532" s="21">
        <f>SUM('2015:2026'!L532)</f>
        <v>0</v>
      </c>
      <c r="M532" s="21">
        <f>SUM('2015:2026'!M532)</f>
        <v>0</v>
      </c>
      <c r="N532" s="21">
        <f>SUM('2015:2026'!N532)</f>
        <v>0</v>
      </c>
      <c r="O532" s="22">
        <f>SUM(C532:N532)</f>
        <v>0</v>
      </c>
      <c r="Q532" s="38">
        <f>SUM('2019'!Q532:Q534,'2020'!Q532:Q534,'2021'!Q532:Q534,'2022'!Q532:Q534,'2023'!Q532:Q534,'2024'!Q532:Q534,'2025'!Q532:Q534,'2026'!Q532:Q534)</f>
        <v>30</v>
      </c>
    </row>
    <row r="533" spans="1:17" x14ac:dyDescent="0.25">
      <c r="A533" s="44"/>
      <c r="B533" s="19" t="s">
        <v>1</v>
      </c>
      <c r="C533" s="17">
        <f>SUM('2015:2026'!C533)</f>
        <v>0</v>
      </c>
      <c r="D533" s="17">
        <f>SUM('2015:2026'!D533)</f>
        <v>0</v>
      </c>
      <c r="E533" s="17">
        <f>SUM('2015:2026'!E533)</f>
        <v>0</v>
      </c>
      <c r="F533" s="17">
        <f>SUM('2015:2026'!F533)</f>
        <v>0</v>
      </c>
      <c r="G533" s="17">
        <f>SUM('2015:2026'!G533)</f>
        <v>116</v>
      </c>
      <c r="H533" s="17">
        <f>SUM('2015:2026'!H533)</f>
        <v>742</v>
      </c>
      <c r="I533" s="17">
        <f>SUM('2015:2026'!I533)</f>
        <v>425</v>
      </c>
      <c r="J533" s="17">
        <f>SUM('2015:2026'!J533)</f>
        <v>0</v>
      </c>
      <c r="K533" s="17">
        <f>SUM('2015:2026'!K533)</f>
        <v>0</v>
      </c>
      <c r="L533" s="17">
        <f>SUM('2015:2026'!L533)</f>
        <v>0</v>
      </c>
      <c r="M533" s="17">
        <f>SUM('2015:2026'!M533)</f>
        <v>0</v>
      </c>
      <c r="N533" s="17">
        <f>SUM('2015:2026'!N533)</f>
        <v>0</v>
      </c>
      <c r="O533" s="3">
        <f t="shared" ref="O533:O534" si="126">SUM(C533:N533)</f>
        <v>1283</v>
      </c>
      <c r="Q533" s="39"/>
    </row>
    <row r="534" spans="1:17" x14ac:dyDescent="0.25">
      <c r="A534" s="45"/>
      <c r="B534" s="23" t="s">
        <v>3</v>
      </c>
      <c r="C534" s="24">
        <f>SUM('2015:2026'!C534)</f>
        <v>0</v>
      </c>
      <c r="D534" s="24">
        <f>SUM('2015:2026'!D534)</f>
        <v>0</v>
      </c>
      <c r="E534" s="24">
        <f>SUM('2015:2026'!E534)</f>
        <v>0</v>
      </c>
      <c r="F534" s="24">
        <f>SUM('2015:2026'!F534)</f>
        <v>0</v>
      </c>
      <c r="G534" s="24">
        <f>SUM('2015:2026'!G534)</f>
        <v>0</v>
      </c>
      <c r="H534" s="24">
        <f>SUM('2015:2026'!H534)</f>
        <v>108</v>
      </c>
      <c r="I534" s="24">
        <f>SUM('2015:2026'!I534)</f>
        <v>69</v>
      </c>
      <c r="J534" s="24">
        <f>SUM('2015:2026'!J534)</f>
        <v>0</v>
      </c>
      <c r="K534" s="24">
        <f>SUM('2015:2026'!K534)</f>
        <v>0</v>
      </c>
      <c r="L534" s="24">
        <f>SUM('2015:2026'!L534)</f>
        <v>0</v>
      </c>
      <c r="M534" s="24">
        <f>SUM('2015:2026'!M534)</f>
        <v>0</v>
      </c>
      <c r="N534" s="24">
        <f>SUM('2015:2026'!N534)</f>
        <v>0</v>
      </c>
      <c r="O534" s="25">
        <f t="shared" si="126"/>
        <v>177</v>
      </c>
      <c r="Q534" s="39"/>
    </row>
    <row r="535" spans="1:17" x14ac:dyDescent="0.25">
      <c r="A535" s="43" t="s">
        <v>215</v>
      </c>
      <c r="B535" s="20" t="s">
        <v>2</v>
      </c>
      <c r="C535" s="21">
        <f>SUM('2015:2026'!C535)</f>
        <v>0</v>
      </c>
      <c r="D535" s="21">
        <f>SUM('2015:2026'!D535)</f>
        <v>0</v>
      </c>
      <c r="E535" s="21">
        <f>SUM('2015:2026'!E535)</f>
        <v>0</v>
      </c>
      <c r="F535" s="21">
        <f>SUM('2015:2026'!F535)</f>
        <v>0</v>
      </c>
      <c r="G535" s="21">
        <f>SUM('2015:2026'!G535)</f>
        <v>0</v>
      </c>
      <c r="H535" s="21">
        <f>SUM('2015:2026'!H535)</f>
        <v>0</v>
      </c>
      <c r="I535" s="21">
        <f>SUM('2015:2026'!I535)</f>
        <v>0</v>
      </c>
      <c r="J535" s="21">
        <f>SUM('2015:2026'!J535)</f>
        <v>0</v>
      </c>
      <c r="K535" s="21">
        <f>SUM('2015:2026'!K535)</f>
        <v>0</v>
      </c>
      <c r="L535" s="21">
        <f>SUM('2015:2026'!L535)</f>
        <v>0</v>
      </c>
      <c r="M535" s="21">
        <f>SUM('2015:2026'!M535)</f>
        <v>0</v>
      </c>
      <c r="N535" s="21">
        <f>SUM('2015:2026'!N535)</f>
        <v>0</v>
      </c>
      <c r="O535" s="22">
        <f>SUM(C535:N535)</f>
        <v>0</v>
      </c>
      <c r="Q535" s="38">
        <f>SUM('2019'!Q535:Q537,'2020'!Q535:Q537,'2021'!Q535:Q537,'2022'!Q535:Q537,'2023'!Q535:Q537,'2024'!Q535:Q537,'2025'!Q535:Q537,'2026'!Q535:Q537)</f>
        <v>155</v>
      </c>
    </row>
    <row r="536" spans="1:17" x14ac:dyDescent="0.25">
      <c r="A536" s="44"/>
      <c r="B536" s="19" t="s">
        <v>1</v>
      </c>
      <c r="C536" s="17">
        <f>SUM('2015:2026'!C536)</f>
        <v>0</v>
      </c>
      <c r="D536" s="17">
        <f>SUM('2015:2026'!D536)</f>
        <v>0</v>
      </c>
      <c r="E536" s="17">
        <f>SUM('2015:2026'!E536)</f>
        <v>0</v>
      </c>
      <c r="F536" s="17">
        <f>SUM('2015:2026'!F536)</f>
        <v>0</v>
      </c>
      <c r="G536" s="17">
        <f>SUM('2015:2026'!G536)</f>
        <v>0</v>
      </c>
      <c r="H536" s="17">
        <f>SUM('2015:2026'!H536)</f>
        <v>13</v>
      </c>
      <c r="I536" s="17">
        <f>SUM('2015:2026'!I536)</f>
        <v>162</v>
      </c>
      <c r="J536" s="17">
        <f>SUM('2015:2026'!J536)</f>
        <v>0</v>
      </c>
      <c r="K536" s="17">
        <f>SUM('2015:2026'!K536)</f>
        <v>0</v>
      </c>
      <c r="L536" s="17">
        <f>SUM('2015:2026'!L536)</f>
        <v>0</v>
      </c>
      <c r="M536" s="17">
        <f>SUM('2015:2026'!M536)</f>
        <v>0</v>
      </c>
      <c r="N536" s="17">
        <f>SUM('2015:2026'!N536)</f>
        <v>0</v>
      </c>
      <c r="O536" s="3">
        <f t="shared" ref="O536:O537" si="127">SUM(C536:N536)</f>
        <v>175</v>
      </c>
      <c r="Q536" s="39"/>
    </row>
    <row r="537" spans="1:17" x14ac:dyDescent="0.25">
      <c r="A537" s="45"/>
      <c r="B537" s="23" t="s">
        <v>3</v>
      </c>
      <c r="C537" s="24">
        <f>SUM('2015:2026'!C537)</f>
        <v>0</v>
      </c>
      <c r="D537" s="24">
        <f>SUM('2015:2026'!D537)</f>
        <v>0</v>
      </c>
      <c r="E537" s="24">
        <f>SUM('2015:2026'!E537)</f>
        <v>0</v>
      </c>
      <c r="F537" s="24">
        <f>SUM('2015:2026'!F537)</f>
        <v>0</v>
      </c>
      <c r="G537" s="24">
        <f>SUM('2015:2026'!G537)</f>
        <v>0</v>
      </c>
      <c r="H537" s="24">
        <f>SUM('2015:2026'!H537)</f>
        <v>0</v>
      </c>
      <c r="I537" s="24">
        <f>SUM('2015:2026'!I537)</f>
        <v>224</v>
      </c>
      <c r="J537" s="24">
        <f>SUM('2015:2026'!J537)</f>
        <v>0</v>
      </c>
      <c r="K537" s="24">
        <f>SUM('2015:2026'!K537)</f>
        <v>0</v>
      </c>
      <c r="L537" s="24">
        <f>SUM('2015:2026'!L537)</f>
        <v>0</v>
      </c>
      <c r="M537" s="24">
        <f>SUM('2015:2026'!M537)</f>
        <v>0</v>
      </c>
      <c r="N537" s="24">
        <f>SUM('2015:2026'!N537)</f>
        <v>0</v>
      </c>
      <c r="O537" s="25">
        <f t="shared" si="127"/>
        <v>224</v>
      </c>
      <c r="Q537" s="39"/>
    </row>
    <row r="538" spans="1:17" x14ac:dyDescent="0.25">
      <c r="A538" s="43" t="s">
        <v>229</v>
      </c>
      <c r="B538" s="20" t="s">
        <v>2</v>
      </c>
      <c r="C538" s="21">
        <f>SUM('2015:2026'!C538)</f>
        <v>0</v>
      </c>
      <c r="D538" s="21">
        <f>SUM('2015:2026'!D538)</f>
        <v>0</v>
      </c>
      <c r="E538" s="21">
        <f>SUM('2015:2026'!E538)</f>
        <v>0</v>
      </c>
      <c r="F538" s="21">
        <f>SUM('2015:2026'!F538)</f>
        <v>0</v>
      </c>
      <c r="G538" s="21">
        <f>SUM('2015:2026'!G538)</f>
        <v>0</v>
      </c>
      <c r="H538" s="21">
        <f>SUM('2015:2026'!H538)</f>
        <v>0</v>
      </c>
      <c r="I538" s="21">
        <f>SUM('2015:2026'!I538)</f>
        <v>0</v>
      </c>
      <c r="J538" s="21">
        <f>SUM('2015:2026'!J538)</f>
        <v>0</v>
      </c>
      <c r="K538" s="21">
        <f>SUM('2015:2026'!K538)</f>
        <v>0</v>
      </c>
      <c r="L538" s="21">
        <f>SUM('2015:2026'!L538)</f>
        <v>0</v>
      </c>
      <c r="M538" s="21">
        <f>SUM('2015:2026'!M538)</f>
        <v>0</v>
      </c>
      <c r="N538" s="21">
        <f>SUM('2015:2026'!N538)</f>
        <v>0</v>
      </c>
      <c r="O538" s="22">
        <f>SUM(C538:N538)</f>
        <v>0</v>
      </c>
      <c r="P538"/>
      <c r="Q538" s="38">
        <f>SUM('2019'!Q538:Q540,'2020'!Q538:Q540,'2021'!Q538:Q540,'2022'!Q538:Q540,'2023'!Q538:Q540,'2024'!Q538:Q540,'2025'!Q538:Q540,'2026'!Q538:Q540)</f>
        <v>11</v>
      </c>
    </row>
    <row r="539" spans="1:17" x14ac:dyDescent="0.25">
      <c r="A539" s="44"/>
      <c r="B539" s="19" t="s">
        <v>1</v>
      </c>
      <c r="C539" s="17">
        <f>SUM('2015:2026'!C539)</f>
        <v>0</v>
      </c>
      <c r="D539" s="17">
        <f>SUM('2015:2026'!D539)</f>
        <v>0</v>
      </c>
      <c r="E539" s="17">
        <f>SUM('2015:2026'!E539)</f>
        <v>0</v>
      </c>
      <c r="F539" s="17">
        <f>SUM('2015:2026'!F539)</f>
        <v>0</v>
      </c>
      <c r="G539" s="17">
        <f>SUM('2015:2026'!G539)</f>
        <v>0</v>
      </c>
      <c r="H539" s="17">
        <f>SUM('2015:2026'!H539)</f>
        <v>0</v>
      </c>
      <c r="I539" s="17">
        <f>SUM('2015:2026'!I539)</f>
        <v>38</v>
      </c>
      <c r="J539" s="17">
        <f>SUM('2015:2026'!J539)</f>
        <v>0</v>
      </c>
      <c r="K539" s="17">
        <f>SUM('2015:2026'!K539)</f>
        <v>0</v>
      </c>
      <c r="L539" s="17">
        <f>SUM('2015:2026'!L539)</f>
        <v>0</v>
      </c>
      <c r="M539" s="17">
        <f>SUM('2015:2026'!M539)</f>
        <v>0</v>
      </c>
      <c r="N539" s="17">
        <f>SUM('2015:2026'!N539)</f>
        <v>0</v>
      </c>
      <c r="O539" s="3">
        <f t="shared" ref="O539:O540" si="128">SUM(C539:N539)</f>
        <v>38</v>
      </c>
      <c r="P539"/>
      <c r="Q539" s="39"/>
    </row>
    <row r="540" spans="1:17" x14ac:dyDescent="0.25">
      <c r="A540" s="45"/>
      <c r="B540" s="23" t="s">
        <v>3</v>
      </c>
      <c r="C540" s="24">
        <f>SUM('2015:2026'!C540)</f>
        <v>0</v>
      </c>
      <c r="D540" s="24">
        <f>SUM('2015:2026'!D540)</f>
        <v>0</v>
      </c>
      <c r="E540" s="24">
        <f>SUM('2015:2026'!E540)</f>
        <v>0</v>
      </c>
      <c r="F540" s="24">
        <f>SUM('2015:2026'!F540)</f>
        <v>0</v>
      </c>
      <c r="G540" s="24">
        <f>SUM('2015:2026'!G540)</f>
        <v>0</v>
      </c>
      <c r="H540" s="24">
        <f>SUM('2015:2026'!H540)</f>
        <v>0</v>
      </c>
      <c r="I540" s="24">
        <f>SUM('2015:2026'!I540)</f>
        <v>53</v>
      </c>
      <c r="J540" s="24">
        <f>SUM('2015:2026'!J540)</f>
        <v>0</v>
      </c>
      <c r="K540" s="24">
        <f>SUM('2015:2026'!K540)</f>
        <v>0</v>
      </c>
      <c r="L540" s="24">
        <f>SUM('2015:2026'!L540)</f>
        <v>0</v>
      </c>
      <c r="M540" s="24">
        <f>SUM('2015:2026'!M540)</f>
        <v>0</v>
      </c>
      <c r="N540" s="24">
        <f>SUM('2015:2026'!N540)</f>
        <v>0</v>
      </c>
      <c r="O540" s="25">
        <f t="shared" si="128"/>
        <v>53</v>
      </c>
      <c r="P540"/>
      <c r="Q540" s="39"/>
    </row>
    <row r="541" spans="1:17" x14ac:dyDescent="0.25">
      <c r="A541" s="43" t="s">
        <v>227</v>
      </c>
      <c r="B541" s="20" t="s">
        <v>2</v>
      </c>
      <c r="C541" s="21">
        <f>SUM('2015:2026'!C541)</f>
        <v>0</v>
      </c>
      <c r="D541" s="21">
        <f>SUM('2015:2026'!D541)</f>
        <v>0</v>
      </c>
      <c r="E541" s="21">
        <f>SUM('2015:2026'!E541)</f>
        <v>0</v>
      </c>
      <c r="F541" s="21">
        <f>SUM('2015:2026'!F541)</f>
        <v>68</v>
      </c>
      <c r="G541" s="21">
        <f>SUM('2015:2026'!G541)</f>
        <v>0</v>
      </c>
      <c r="H541" s="21">
        <f>SUM('2015:2026'!H541)</f>
        <v>0</v>
      </c>
      <c r="I541" s="21">
        <f>SUM('2015:2026'!I541)</f>
        <v>0</v>
      </c>
      <c r="J541" s="21">
        <f>SUM('2015:2026'!J541)</f>
        <v>0</v>
      </c>
      <c r="K541" s="21">
        <f>SUM('2015:2026'!K541)</f>
        <v>0</v>
      </c>
      <c r="L541" s="21">
        <f>SUM('2015:2026'!L541)</f>
        <v>0</v>
      </c>
      <c r="M541" s="21">
        <f>SUM('2015:2026'!M541)</f>
        <v>0</v>
      </c>
      <c r="N541" s="21">
        <f>SUM('2015:2026'!N541)</f>
        <v>0</v>
      </c>
      <c r="O541" s="22">
        <f>SUM(C541:N541)</f>
        <v>68</v>
      </c>
      <c r="P541"/>
      <c r="Q541" s="38">
        <f>SUM('2019'!Q538:Q540,'2020'!Q538:Q540,'2021'!Q538:Q540,'2022'!Q538:Q540,'2023'!Q538:Q540,'2024'!Q538:Q540,'2025'!Q538:Q540,'2026'!Q541:Q543)</f>
        <v>18</v>
      </c>
    </row>
    <row r="542" spans="1:17" x14ac:dyDescent="0.25">
      <c r="A542" s="44"/>
      <c r="B542" s="19" t="s">
        <v>1</v>
      </c>
      <c r="C542" s="17">
        <f>SUM('2015:2026'!C542)</f>
        <v>0</v>
      </c>
      <c r="D542" s="17">
        <f>SUM('2015:2026'!D542)</f>
        <v>0</v>
      </c>
      <c r="E542" s="17">
        <f>SUM('2015:2026'!E542)</f>
        <v>19</v>
      </c>
      <c r="F542" s="17">
        <f>SUM('2015:2026'!F542)</f>
        <v>139</v>
      </c>
      <c r="G542" s="17">
        <f>SUM('2015:2026'!G542)</f>
        <v>145</v>
      </c>
      <c r="H542" s="17">
        <f>SUM('2015:2026'!H542)</f>
        <v>95</v>
      </c>
      <c r="I542" s="17">
        <f>SUM('2015:2026'!I542)</f>
        <v>68</v>
      </c>
      <c r="J542" s="17">
        <f>SUM('2015:2026'!J542)</f>
        <v>0</v>
      </c>
      <c r="K542" s="17">
        <f>SUM('2015:2026'!K542)</f>
        <v>0</v>
      </c>
      <c r="L542" s="17">
        <f>SUM('2015:2026'!L542)</f>
        <v>0</v>
      </c>
      <c r="M542" s="17">
        <f>SUM('2015:2026'!M542)</f>
        <v>0</v>
      </c>
      <c r="N542" s="17">
        <f>SUM('2015:2026'!N542)</f>
        <v>0</v>
      </c>
      <c r="O542" s="3">
        <f t="shared" ref="O542:O543" si="129">SUM(C542:N542)</f>
        <v>466</v>
      </c>
      <c r="P542"/>
      <c r="Q542" s="39"/>
    </row>
    <row r="543" spans="1:17" x14ac:dyDescent="0.25">
      <c r="A543" s="45"/>
      <c r="B543" s="23" t="s">
        <v>3</v>
      </c>
      <c r="C543" s="24">
        <f>SUM('2015:2026'!C543)</f>
        <v>0</v>
      </c>
      <c r="D543" s="24">
        <f>SUM('2015:2026'!D543)</f>
        <v>0</v>
      </c>
      <c r="E543" s="24">
        <f>SUM('2015:2026'!E543)</f>
        <v>19</v>
      </c>
      <c r="F543" s="24">
        <f>SUM('2015:2026'!F543)</f>
        <v>15</v>
      </c>
      <c r="G543" s="24">
        <f>SUM('2015:2026'!G543)</f>
        <v>10</v>
      </c>
      <c r="H543" s="24">
        <f>SUM('2015:2026'!H543)</f>
        <v>10</v>
      </c>
      <c r="I543" s="24">
        <f>SUM('2015:2026'!I543)</f>
        <v>2</v>
      </c>
      <c r="J543" s="24">
        <f>SUM('2015:2026'!J543)</f>
        <v>0</v>
      </c>
      <c r="K543" s="24">
        <f>SUM('2015:2026'!K543)</f>
        <v>0</v>
      </c>
      <c r="L543" s="24">
        <f>SUM('2015:2026'!L543)</f>
        <v>0</v>
      </c>
      <c r="M543" s="24">
        <f>SUM('2015:2026'!M543)</f>
        <v>0</v>
      </c>
      <c r="N543" s="24">
        <f>SUM('2015:2026'!N543)</f>
        <v>0</v>
      </c>
      <c r="O543" s="25">
        <f t="shared" si="129"/>
        <v>56</v>
      </c>
      <c r="P543"/>
      <c r="Q543" s="39"/>
    </row>
    <row r="544" spans="1:17" x14ac:dyDescent="0.25">
      <c r="A544" s="43" t="s">
        <v>228</v>
      </c>
      <c r="B544" s="20" t="s">
        <v>2</v>
      </c>
      <c r="C544" s="21">
        <f>SUM('2015:2026'!C544)</f>
        <v>0</v>
      </c>
      <c r="D544" s="21">
        <f>SUM('2015:2026'!D544)</f>
        <v>0</v>
      </c>
      <c r="E544" s="21">
        <f>SUM('2015:2026'!E544)</f>
        <v>0</v>
      </c>
      <c r="F544" s="21">
        <f>SUM('2015:2026'!F544)</f>
        <v>89</v>
      </c>
      <c r="G544" s="21">
        <f>SUM('2015:2026'!G544)</f>
        <v>0</v>
      </c>
      <c r="H544" s="21">
        <f>SUM('2015:2026'!H544)</f>
        <v>0</v>
      </c>
      <c r="I544" s="21">
        <f>SUM('2015:2026'!I544)</f>
        <v>0</v>
      </c>
      <c r="J544" s="21">
        <f>SUM('2015:2026'!J544)</f>
        <v>0</v>
      </c>
      <c r="K544" s="21">
        <f>SUM('2015:2026'!K544)</f>
        <v>0</v>
      </c>
      <c r="L544" s="21">
        <f>SUM('2015:2026'!L544)</f>
        <v>0</v>
      </c>
      <c r="M544" s="21">
        <f>SUM('2015:2026'!M544)</f>
        <v>0</v>
      </c>
      <c r="N544" s="21">
        <f>SUM('2015:2026'!N544)</f>
        <v>0</v>
      </c>
      <c r="O544" s="22">
        <f>SUM(C544:N544)</f>
        <v>89</v>
      </c>
      <c r="P544"/>
      <c r="Q544" s="38">
        <f>SUM('2019'!Q541:Q543,'2020'!Q541:Q543,'2021'!Q541:Q543,'2022'!Q541:Q543,'2023'!Q541:Q543,'2024'!Q541:Q543,'2025'!Q541:Q543,'2026'!Q544:Q546)</f>
        <v>18</v>
      </c>
    </row>
    <row r="545" spans="1:17" x14ac:dyDescent="0.25">
      <c r="A545" s="44"/>
      <c r="B545" s="19" t="s">
        <v>1</v>
      </c>
      <c r="C545" s="17">
        <f>SUM('2015:2026'!C545)</f>
        <v>0</v>
      </c>
      <c r="D545" s="17">
        <f>SUM('2015:2026'!D545)</f>
        <v>0</v>
      </c>
      <c r="E545" s="17">
        <f>SUM('2015:2026'!E545)</f>
        <v>16</v>
      </c>
      <c r="F545" s="17">
        <f>SUM('2015:2026'!F545)</f>
        <v>88</v>
      </c>
      <c r="G545" s="17">
        <f>SUM('2015:2026'!G545)</f>
        <v>120</v>
      </c>
      <c r="H545" s="17">
        <f>SUM('2015:2026'!H545)</f>
        <v>64</v>
      </c>
      <c r="I545" s="17">
        <f>SUM('2015:2026'!I545)</f>
        <v>78</v>
      </c>
      <c r="J545" s="17">
        <f>SUM('2015:2026'!J545)</f>
        <v>0</v>
      </c>
      <c r="K545" s="17">
        <f>SUM('2015:2026'!K545)</f>
        <v>0</v>
      </c>
      <c r="L545" s="17">
        <f>SUM('2015:2026'!L545)</f>
        <v>0</v>
      </c>
      <c r="M545" s="17">
        <f>SUM('2015:2026'!M545)</f>
        <v>0</v>
      </c>
      <c r="N545" s="17">
        <f>SUM('2015:2026'!N545)</f>
        <v>0</v>
      </c>
      <c r="O545" s="3">
        <f t="shared" ref="O545:O546" si="130">SUM(C545:N545)</f>
        <v>366</v>
      </c>
      <c r="P545"/>
      <c r="Q545" s="39"/>
    </row>
    <row r="546" spans="1:17" x14ac:dyDescent="0.25">
      <c r="A546" s="45"/>
      <c r="B546" s="23" t="s">
        <v>3</v>
      </c>
      <c r="C546" s="24">
        <f>SUM('2015:2026'!C546)</f>
        <v>0</v>
      </c>
      <c r="D546" s="24">
        <f>SUM('2015:2026'!D546)</f>
        <v>0</v>
      </c>
      <c r="E546" s="24">
        <f>SUM('2015:2026'!E546)</f>
        <v>25</v>
      </c>
      <c r="F546" s="24">
        <f>SUM('2015:2026'!F546)</f>
        <v>19</v>
      </c>
      <c r="G546" s="24">
        <f>SUM('2015:2026'!G546)</f>
        <v>7</v>
      </c>
      <c r="H546" s="24">
        <f>SUM('2015:2026'!H546)</f>
        <v>5</v>
      </c>
      <c r="I546" s="24">
        <f>SUM('2015:2026'!I546)</f>
        <v>0</v>
      </c>
      <c r="J546" s="24">
        <f>SUM('2015:2026'!J546)</f>
        <v>0</v>
      </c>
      <c r="K546" s="24">
        <f>SUM('2015:2026'!K546)</f>
        <v>0</v>
      </c>
      <c r="L546" s="24">
        <f>SUM('2015:2026'!L546)</f>
        <v>0</v>
      </c>
      <c r="M546" s="24">
        <f>SUM('2015:2026'!M546)</f>
        <v>0</v>
      </c>
      <c r="N546" s="24">
        <f>SUM('2015:2026'!N546)</f>
        <v>0</v>
      </c>
      <c r="O546" s="25">
        <f t="shared" si="130"/>
        <v>56</v>
      </c>
      <c r="P546"/>
      <c r="Q546" s="39"/>
    </row>
    <row r="547" spans="1:17" x14ac:dyDescent="0.25">
      <c r="A547" s="43" t="s">
        <v>216</v>
      </c>
      <c r="B547" s="20" t="s">
        <v>2</v>
      </c>
      <c r="C547" s="21">
        <f>SUM('2015:2026'!C547)</f>
        <v>0</v>
      </c>
      <c r="D547" s="21">
        <f>SUM('2015:2026'!D547)</f>
        <v>0</v>
      </c>
      <c r="E547" s="21">
        <f>SUM('2015:2026'!E547)</f>
        <v>0</v>
      </c>
      <c r="F547" s="21">
        <f>SUM('2015:2026'!F547)</f>
        <v>0</v>
      </c>
      <c r="G547" s="21">
        <f>SUM('2015:2026'!G547)</f>
        <v>0</v>
      </c>
      <c r="H547" s="21">
        <f>SUM('2015:2026'!H547)</f>
        <v>0</v>
      </c>
      <c r="I547" s="21">
        <f>SUM('2015:2026'!I547)</f>
        <v>0</v>
      </c>
      <c r="J547" s="21">
        <f>SUM('2015:2026'!J547)</f>
        <v>0</v>
      </c>
      <c r="K547" s="21">
        <f>SUM('2015:2026'!K547)</f>
        <v>0</v>
      </c>
      <c r="L547" s="21">
        <f>SUM('2015:2026'!L547)</f>
        <v>0</v>
      </c>
      <c r="M547" s="21">
        <f>SUM('2015:2026'!M547)</f>
        <v>0</v>
      </c>
      <c r="N547" s="21">
        <f>SUM('2015:2026'!N547)</f>
        <v>0</v>
      </c>
      <c r="O547" s="22">
        <f>SUM(C547:N547)</f>
        <v>0</v>
      </c>
      <c r="Q547" s="38">
        <f>SUM('2019'!Q544:Q546,'2020'!Q544:Q546,'2021'!Q544:Q546,'2022'!Q544:Q546,'2023'!Q544:Q546,'2024'!Q544:Q546,'2025'!Q544:Q546,'2026'!Q547:Q549)</f>
        <v>0</v>
      </c>
    </row>
    <row r="548" spans="1:17" x14ac:dyDescent="0.25">
      <c r="A548" s="44"/>
      <c r="B548" s="19" t="s">
        <v>1</v>
      </c>
      <c r="C548" s="17">
        <f>SUM('2015:2026'!C548)</f>
        <v>0</v>
      </c>
      <c r="D548" s="17">
        <f>SUM('2015:2026'!D548)</f>
        <v>0</v>
      </c>
      <c r="E548" s="17">
        <f>SUM('2015:2026'!E548)</f>
        <v>0</v>
      </c>
      <c r="F548" s="17">
        <f>SUM('2015:2026'!F548)</f>
        <v>0</v>
      </c>
      <c r="G548" s="17">
        <f>SUM('2015:2026'!G548)</f>
        <v>0</v>
      </c>
      <c r="H548" s="17">
        <f>SUM('2015:2026'!H548)</f>
        <v>0</v>
      </c>
      <c r="I548" s="17">
        <f>SUM('2015:2026'!I548)</f>
        <v>0</v>
      </c>
      <c r="J548" s="17">
        <f>SUM('2015:2026'!J548)</f>
        <v>0</v>
      </c>
      <c r="K548" s="17">
        <f>SUM('2015:2026'!K548)</f>
        <v>0</v>
      </c>
      <c r="L548" s="17">
        <f>SUM('2015:2026'!L548)</f>
        <v>0</v>
      </c>
      <c r="M548" s="17">
        <f>SUM('2015:2026'!M548)</f>
        <v>0</v>
      </c>
      <c r="N548" s="17">
        <f>SUM('2015:2026'!N548)</f>
        <v>0</v>
      </c>
      <c r="O548" s="3">
        <f t="shared" ref="O548:O549" si="131">SUM(C548:N548)</f>
        <v>0</v>
      </c>
      <c r="Q548" s="39"/>
    </row>
    <row r="549" spans="1:17" x14ac:dyDescent="0.25">
      <c r="A549" s="45"/>
      <c r="B549" s="23" t="s">
        <v>3</v>
      </c>
      <c r="C549" s="24">
        <f>SUM('2015:2026'!C549)</f>
        <v>0</v>
      </c>
      <c r="D549" s="24">
        <f>SUM('2015:2026'!D549)</f>
        <v>0</v>
      </c>
      <c r="E549" s="24">
        <f>SUM('2015:2026'!E549)</f>
        <v>0</v>
      </c>
      <c r="F549" s="24">
        <f>SUM('2015:2026'!F549)</f>
        <v>0</v>
      </c>
      <c r="G549" s="24">
        <f>SUM('2015:2026'!G549)</f>
        <v>0</v>
      </c>
      <c r="H549" s="24">
        <f>SUM('2015:2026'!H549)</f>
        <v>0</v>
      </c>
      <c r="I549" s="24">
        <f>SUM('2015:2026'!I549)</f>
        <v>0</v>
      </c>
      <c r="J549" s="24">
        <f>SUM('2015:2026'!J549)</f>
        <v>0</v>
      </c>
      <c r="K549" s="24">
        <f>SUM('2015:2026'!K549)</f>
        <v>0</v>
      </c>
      <c r="L549" s="24">
        <f>SUM('2015:2026'!L549)</f>
        <v>0</v>
      </c>
      <c r="M549" s="24">
        <f>SUM('2015:2026'!M549)</f>
        <v>0</v>
      </c>
      <c r="N549" s="24">
        <f>SUM('2015:2026'!N549)</f>
        <v>0</v>
      </c>
      <c r="O549" s="25">
        <f t="shared" si="131"/>
        <v>0</v>
      </c>
      <c r="Q549" s="39"/>
    </row>
    <row r="550" spans="1:17" x14ac:dyDescent="0.25">
      <c r="A550" s="43" t="s">
        <v>217</v>
      </c>
      <c r="B550" s="20" t="s">
        <v>2</v>
      </c>
      <c r="C550" s="21">
        <f>SUM('2015:2026'!C550)</f>
        <v>0</v>
      </c>
      <c r="D550" s="21">
        <f>SUM('2015:2026'!D550)</f>
        <v>0</v>
      </c>
      <c r="E550" s="21">
        <f>SUM('2015:2026'!E550)</f>
        <v>0</v>
      </c>
      <c r="F550" s="21">
        <f>SUM('2015:2026'!F550)</f>
        <v>0</v>
      </c>
      <c r="G550" s="21">
        <f>SUM('2015:2026'!G550)</f>
        <v>0</v>
      </c>
      <c r="H550" s="21">
        <f>SUM('2015:2026'!H550)</f>
        <v>0</v>
      </c>
      <c r="I550" s="21">
        <f>SUM('2015:2026'!I550)</f>
        <v>0</v>
      </c>
      <c r="J550" s="21">
        <f>SUM('2015:2026'!J550)</f>
        <v>0</v>
      </c>
      <c r="K550" s="21">
        <f>SUM('2015:2026'!K550)</f>
        <v>0</v>
      </c>
      <c r="L550" s="21">
        <f>SUM('2015:2026'!L550)</f>
        <v>0</v>
      </c>
      <c r="M550" s="21">
        <f>SUM('2015:2026'!M550)</f>
        <v>0</v>
      </c>
      <c r="N550" s="21">
        <f>SUM('2015:2026'!N550)</f>
        <v>0</v>
      </c>
      <c r="O550" s="22">
        <f>SUM(C550:N550)</f>
        <v>0</v>
      </c>
      <c r="Q550" s="38">
        <f>SUM('2019'!Q547:Q549,'2020'!Q547:Q549,'2021'!Q547:Q549,'2022'!Q547:Q549,'2023'!Q547:Q549,'2024'!Q547:Q549,'2025'!Q547:Q549,'2026'!Q550:Q552)</f>
        <v>0</v>
      </c>
    </row>
    <row r="551" spans="1:17" x14ac:dyDescent="0.25">
      <c r="A551" s="44"/>
      <c r="B551" s="19" t="s">
        <v>1</v>
      </c>
      <c r="C551" s="17">
        <f>SUM('2015:2026'!C551)</f>
        <v>0</v>
      </c>
      <c r="D551" s="17">
        <f>SUM('2015:2026'!D551)</f>
        <v>0</v>
      </c>
      <c r="E551" s="17">
        <f>SUM('2015:2026'!E551)</f>
        <v>0</v>
      </c>
      <c r="F551" s="17">
        <f>SUM('2015:2026'!F551)</f>
        <v>0</v>
      </c>
      <c r="G551" s="17">
        <f>SUM('2015:2026'!G551)</f>
        <v>0</v>
      </c>
      <c r="H551" s="17">
        <f>SUM('2015:2026'!H551)</f>
        <v>0</v>
      </c>
      <c r="I551" s="17">
        <f>SUM('2015:2026'!I551)</f>
        <v>0</v>
      </c>
      <c r="J551" s="17">
        <f>SUM('2015:2026'!J551)</f>
        <v>0</v>
      </c>
      <c r="K551" s="17">
        <f>SUM('2015:2026'!K551)</f>
        <v>0</v>
      </c>
      <c r="L551" s="17">
        <f>SUM('2015:2026'!L551)</f>
        <v>0</v>
      </c>
      <c r="M551" s="17">
        <f>SUM('2015:2026'!M551)</f>
        <v>0</v>
      </c>
      <c r="N551" s="17">
        <f>SUM('2015:2026'!N551)</f>
        <v>0</v>
      </c>
      <c r="O551" s="3">
        <f t="shared" ref="O551:O552" si="132">SUM(C551:N551)</f>
        <v>0</v>
      </c>
      <c r="Q551" s="39"/>
    </row>
    <row r="552" spans="1:17" x14ac:dyDescent="0.25">
      <c r="A552" s="45"/>
      <c r="B552" s="23" t="s">
        <v>3</v>
      </c>
      <c r="C552" s="24">
        <f>SUM('2015:2026'!C552)</f>
        <v>0</v>
      </c>
      <c r="D552" s="24">
        <f>SUM('2015:2026'!D552)</f>
        <v>0</v>
      </c>
      <c r="E552" s="24">
        <f>SUM('2015:2026'!E552)</f>
        <v>0</v>
      </c>
      <c r="F552" s="24">
        <f>SUM('2015:2026'!F552)</f>
        <v>0</v>
      </c>
      <c r="G552" s="24">
        <f>SUM('2015:2026'!G552)</f>
        <v>0</v>
      </c>
      <c r="H552" s="24">
        <f>SUM('2015:2026'!H552)</f>
        <v>0</v>
      </c>
      <c r="I552" s="24">
        <f>SUM('2015:2026'!I552)</f>
        <v>0</v>
      </c>
      <c r="J552" s="24">
        <f>SUM('2015:2026'!J552)</f>
        <v>0</v>
      </c>
      <c r="K552" s="24">
        <f>SUM('2015:2026'!K552)</f>
        <v>0</v>
      </c>
      <c r="L552" s="24">
        <f>SUM('2015:2026'!L552)</f>
        <v>0</v>
      </c>
      <c r="M552" s="24">
        <f>SUM('2015:2026'!M552)</f>
        <v>0</v>
      </c>
      <c r="N552" s="24">
        <f>SUM('2015:2026'!N552)</f>
        <v>0</v>
      </c>
      <c r="O552" s="25">
        <f t="shared" si="132"/>
        <v>0</v>
      </c>
      <c r="Q552" s="39"/>
    </row>
    <row r="553" spans="1:17" x14ac:dyDescent="0.25">
      <c r="A553" s="43" t="s">
        <v>218</v>
      </c>
      <c r="B553" s="20" t="s">
        <v>2</v>
      </c>
      <c r="C553" s="21">
        <f>SUM('2015:2026'!C553)</f>
        <v>0</v>
      </c>
      <c r="D553" s="21">
        <f>SUM('2015:2026'!D553)</f>
        <v>0</v>
      </c>
      <c r="E553" s="21">
        <f>SUM('2015:2026'!E553)</f>
        <v>0</v>
      </c>
      <c r="F553" s="21">
        <f>SUM('2015:2026'!F553)</f>
        <v>0</v>
      </c>
      <c r="G553" s="21">
        <f>SUM('2015:2026'!G553)</f>
        <v>0</v>
      </c>
      <c r="H553" s="21">
        <f>SUM('2015:2026'!H553)</f>
        <v>0</v>
      </c>
      <c r="I553" s="21">
        <f>SUM('2015:2026'!I553)</f>
        <v>0</v>
      </c>
      <c r="J553" s="21">
        <f>SUM('2015:2026'!J553)</f>
        <v>0</v>
      </c>
      <c r="K553" s="21">
        <f>SUM('2015:2026'!K553)</f>
        <v>0</v>
      </c>
      <c r="L553" s="21">
        <f>SUM('2015:2026'!L553)</f>
        <v>0</v>
      </c>
      <c r="M553" s="21">
        <f>SUM('2015:2026'!M553)</f>
        <v>0</v>
      </c>
      <c r="N553" s="21">
        <f>SUM('2015:2026'!N553)</f>
        <v>0</v>
      </c>
      <c r="O553" s="22">
        <f>SUM(C553:N553)</f>
        <v>0</v>
      </c>
      <c r="Q553" s="38">
        <f>SUM('2019'!Q550:Q552,'2020'!Q550:Q552,'2021'!Q550:Q552,'2022'!Q550:Q552,'2023'!Q550:Q552,'2024'!Q550:Q552,'2025'!Q550:Q552,'2026'!Q553:Q555)</f>
        <v>0</v>
      </c>
    </row>
    <row r="554" spans="1:17" x14ac:dyDescent="0.25">
      <c r="A554" s="44"/>
      <c r="B554" s="19" t="s">
        <v>1</v>
      </c>
      <c r="C554" s="17">
        <f>SUM('2015:2026'!C554)</f>
        <v>0</v>
      </c>
      <c r="D554" s="17">
        <f>SUM('2015:2026'!D554)</f>
        <v>0</v>
      </c>
      <c r="E554" s="17">
        <f>SUM('2015:2026'!E554)</f>
        <v>0</v>
      </c>
      <c r="F554" s="17">
        <f>SUM('2015:2026'!F554)</f>
        <v>0</v>
      </c>
      <c r="G554" s="17">
        <f>SUM('2015:2026'!G554)</f>
        <v>0</v>
      </c>
      <c r="H554" s="17">
        <f>SUM('2015:2026'!H554)</f>
        <v>0</v>
      </c>
      <c r="I554" s="17">
        <f>SUM('2015:2026'!I554)</f>
        <v>0</v>
      </c>
      <c r="J554" s="17">
        <f>SUM('2015:2026'!J554)</f>
        <v>0</v>
      </c>
      <c r="K554" s="17">
        <f>SUM('2015:2026'!K554)</f>
        <v>0</v>
      </c>
      <c r="L554" s="17">
        <f>SUM('2015:2026'!L554)</f>
        <v>0</v>
      </c>
      <c r="M554" s="17">
        <f>SUM('2015:2026'!M554)</f>
        <v>0</v>
      </c>
      <c r="N554" s="17">
        <f>SUM('2015:2026'!N554)</f>
        <v>0</v>
      </c>
      <c r="O554" s="3">
        <f t="shared" ref="O554:O555" si="133">SUM(C554:N554)</f>
        <v>0</v>
      </c>
      <c r="Q554" s="39"/>
    </row>
    <row r="555" spans="1:17" x14ac:dyDescent="0.25">
      <c r="A555" s="45"/>
      <c r="B555" s="23" t="s">
        <v>3</v>
      </c>
      <c r="C555" s="24">
        <f>SUM('2015:2026'!C555)</f>
        <v>0</v>
      </c>
      <c r="D555" s="24">
        <f>SUM('2015:2026'!D555)</f>
        <v>0</v>
      </c>
      <c r="E555" s="24">
        <f>SUM('2015:2026'!E555)</f>
        <v>0</v>
      </c>
      <c r="F555" s="24">
        <f>SUM('2015:2026'!F555)</f>
        <v>0</v>
      </c>
      <c r="G555" s="24">
        <f>SUM('2015:2026'!G555)</f>
        <v>0</v>
      </c>
      <c r="H555" s="24">
        <f>SUM('2015:2026'!H555)</f>
        <v>0</v>
      </c>
      <c r="I555" s="24">
        <f>SUM('2015:2026'!I555)</f>
        <v>0</v>
      </c>
      <c r="J555" s="24">
        <f>SUM('2015:2026'!J555)</f>
        <v>0</v>
      </c>
      <c r="K555" s="24">
        <f>SUM('2015:2026'!K555)</f>
        <v>0</v>
      </c>
      <c r="L555" s="24">
        <f>SUM('2015:2026'!L555)</f>
        <v>0</v>
      </c>
      <c r="M555" s="24">
        <f>SUM('2015:2026'!M555)</f>
        <v>0</v>
      </c>
      <c r="N555" s="24">
        <f>SUM('2015:2026'!N555)</f>
        <v>0</v>
      </c>
      <c r="O555" s="25">
        <f t="shared" si="133"/>
        <v>0</v>
      </c>
      <c r="Q555" s="39"/>
    </row>
    <row r="556" spans="1:17" x14ac:dyDescent="0.25">
      <c r="A556" s="43" t="s">
        <v>219</v>
      </c>
      <c r="B556" s="20" t="s">
        <v>2</v>
      </c>
      <c r="C556" s="21">
        <f>SUM('2015:2026'!C556)</f>
        <v>0</v>
      </c>
      <c r="D556" s="21">
        <f>SUM('2015:2026'!D556)</f>
        <v>0</v>
      </c>
      <c r="E556" s="21">
        <f>SUM('2015:2026'!E556)</f>
        <v>0</v>
      </c>
      <c r="F556" s="21">
        <f>SUM('2015:2026'!F556)</f>
        <v>0</v>
      </c>
      <c r="G556" s="21">
        <f>SUM('2015:2026'!G556)</f>
        <v>0</v>
      </c>
      <c r="H556" s="21">
        <f>SUM('2015:2026'!H556)</f>
        <v>0</v>
      </c>
      <c r="I556" s="21">
        <f>SUM('2015:2026'!I556)</f>
        <v>0</v>
      </c>
      <c r="J556" s="21">
        <f>SUM('2015:2026'!J556)</f>
        <v>0</v>
      </c>
      <c r="K556" s="21">
        <f>SUM('2015:2026'!K556)</f>
        <v>0</v>
      </c>
      <c r="L556" s="21">
        <f>SUM('2015:2026'!L556)</f>
        <v>0</v>
      </c>
      <c r="M556" s="21">
        <f>SUM('2015:2026'!M556)</f>
        <v>0</v>
      </c>
      <c r="N556" s="21">
        <f>SUM('2015:2026'!N556)</f>
        <v>0</v>
      </c>
      <c r="O556" s="22">
        <f>SUM(C556:N556)</f>
        <v>0</v>
      </c>
      <c r="Q556" s="38">
        <f>SUM('2019'!Q553:Q555,'2020'!Q553:Q555,'2021'!Q553:Q555,'2022'!Q553:Q555,'2023'!Q553:Q555,'2024'!Q553:Q555,'2025'!Q553:Q555,'2026'!Q556:Q558)</f>
        <v>0</v>
      </c>
    </row>
    <row r="557" spans="1:17" x14ac:dyDescent="0.25">
      <c r="A557" s="44"/>
      <c r="B557" s="19" t="s">
        <v>1</v>
      </c>
      <c r="C557" s="17">
        <f>SUM('2015:2026'!C557)</f>
        <v>0</v>
      </c>
      <c r="D557" s="17">
        <f>SUM('2015:2026'!D557)</f>
        <v>0</v>
      </c>
      <c r="E557" s="17">
        <f>SUM('2015:2026'!E557)</f>
        <v>0</v>
      </c>
      <c r="F557" s="17">
        <f>SUM('2015:2026'!F557)</f>
        <v>0</v>
      </c>
      <c r="G557" s="17">
        <f>SUM('2015:2026'!G557)</f>
        <v>0</v>
      </c>
      <c r="H557" s="17">
        <f>SUM('2015:2026'!H557)</f>
        <v>0</v>
      </c>
      <c r="I557" s="17">
        <f>SUM('2015:2026'!I557)</f>
        <v>0</v>
      </c>
      <c r="J557" s="17">
        <f>SUM('2015:2026'!J557)</f>
        <v>0</v>
      </c>
      <c r="K557" s="17">
        <f>SUM('2015:2026'!K557)</f>
        <v>0</v>
      </c>
      <c r="L557" s="17">
        <f>SUM('2015:2026'!L557)</f>
        <v>0</v>
      </c>
      <c r="M557" s="17">
        <f>SUM('2015:2026'!M557)</f>
        <v>0</v>
      </c>
      <c r="N557" s="17">
        <f>SUM('2015:2026'!N557)</f>
        <v>0</v>
      </c>
      <c r="O557" s="3">
        <f t="shared" ref="O557:O558" si="134">SUM(C557:N557)</f>
        <v>0</v>
      </c>
      <c r="Q557" s="39"/>
    </row>
    <row r="558" spans="1:17" x14ac:dyDescent="0.25">
      <c r="A558" s="45"/>
      <c r="B558" s="23" t="s">
        <v>3</v>
      </c>
      <c r="C558" s="24">
        <f>SUM('2015:2026'!C558)</f>
        <v>0</v>
      </c>
      <c r="D558" s="24">
        <f>SUM('2015:2026'!D558)</f>
        <v>0</v>
      </c>
      <c r="E558" s="24">
        <f>SUM('2015:2026'!E558)</f>
        <v>0</v>
      </c>
      <c r="F558" s="24">
        <f>SUM('2015:2026'!F558)</f>
        <v>0</v>
      </c>
      <c r="G558" s="24">
        <f>SUM('2015:2026'!G558)</f>
        <v>0</v>
      </c>
      <c r="H558" s="24">
        <f>SUM('2015:2026'!H558)</f>
        <v>0</v>
      </c>
      <c r="I558" s="24">
        <f>SUM('2015:2026'!I558)</f>
        <v>0</v>
      </c>
      <c r="J558" s="24">
        <f>SUM('2015:2026'!J558)</f>
        <v>0</v>
      </c>
      <c r="K558" s="24">
        <f>SUM('2015:2026'!K558)</f>
        <v>0</v>
      </c>
      <c r="L558" s="24">
        <f>SUM('2015:2026'!L558)</f>
        <v>0</v>
      </c>
      <c r="M558" s="24">
        <f>SUM('2015:2026'!M558)</f>
        <v>0</v>
      </c>
      <c r="N558" s="24">
        <f>SUM('2015:2026'!N558)</f>
        <v>0</v>
      </c>
      <c r="O558" s="25">
        <f t="shared" si="134"/>
        <v>0</v>
      </c>
      <c r="Q558" s="39"/>
    </row>
    <row r="559" spans="1:17" x14ac:dyDescent="0.25">
      <c r="A559" s="43" t="s">
        <v>220</v>
      </c>
      <c r="B559" s="20" t="s">
        <v>2</v>
      </c>
      <c r="C559" s="21">
        <f>SUM('2015:2026'!C559)</f>
        <v>0</v>
      </c>
      <c r="D559" s="21">
        <f>SUM('2015:2026'!D559)</f>
        <v>0</v>
      </c>
      <c r="E559" s="21">
        <f>SUM('2015:2026'!E559)</f>
        <v>0</v>
      </c>
      <c r="F559" s="21">
        <f>SUM('2015:2026'!F559)</f>
        <v>0</v>
      </c>
      <c r="G559" s="21">
        <f>SUM('2015:2026'!G559)</f>
        <v>0</v>
      </c>
      <c r="H559" s="21">
        <f>SUM('2015:2026'!H559)</f>
        <v>0</v>
      </c>
      <c r="I559" s="21">
        <f>SUM('2015:2026'!I559)</f>
        <v>0</v>
      </c>
      <c r="J559" s="21">
        <f>SUM('2015:2026'!J559)</f>
        <v>0</v>
      </c>
      <c r="K559" s="21">
        <f>SUM('2015:2026'!K559)</f>
        <v>0</v>
      </c>
      <c r="L559" s="21">
        <f>SUM('2015:2026'!L559)</f>
        <v>0</v>
      </c>
      <c r="M559" s="21">
        <f>SUM('2015:2026'!M559)</f>
        <v>0</v>
      </c>
      <c r="N559" s="21">
        <f>SUM('2015:2026'!N559)</f>
        <v>0</v>
      </c>
      <c r="O559" s="22">
        <f>SUM(C559:N559)</f>
        <v>0</v>
      </c>
      <c r="Q559" s="38">
        <f>SUM('2019'!Q556:Q558,'2020'!Q556:Q558,'2021'!Q556:Q558,'2022'!Q556:Q558,'2023'!Q556:Q558,'2024'!Q556:Q558,'2025'!Q556:Q558,'2026'!Q559:Q561)</f>
        <v>0</v>
      </c>
    </row>
    <row r="560" spans="1:17" x14ac:dyDescent="0.25">
      <c r="A560" s="44"/>
      <c r="B560" s="19" t="s">
        <v>1</v>
      </c>
      <c r="C560" s="17">
        <f>SUM('2015:2026'!C560)</f>
        <v>0</v>
      </c>
      <c r="D560" s="17">
        <f>SUM('2015:2026'!D560)</f>
        <v>0</v>
      </c>
      <c r="E560" s="17">
        <f>SUM('2015:2026'!E560)</f>
        <v>0</v>
      </c>
      <c r="F560" s="17">
        <f>SUM('2015:2026'!F560)</f>
        <v>0</v>
      </c>
      <c r="G560" s="17">
        <f>SUM('2015:2026'!G560)</f>
        <v>0</v>
      </c>
      <c r="H560" s="17">
        <f>SUM('2015:2026'!H560)</f>
        <v>0</v>
      </c>
      <c r="I560" s="17">
        <f>SUM('2015:2026'!I560)</f>
        <v>0</v>
      </c>
      <c r="J560" s="17">
        <f>SUM('2015:2026'!J560)</f>
        <v>0</v>
      </c>
      <c r="K560" s="17">
        <f>SUM('2015:2026'!K560)</f>
        <v>0</v>
      </c>
      <c r="L560" s="17">
        <f>SUM('2015:2026'!L560)</f>
        <v>0</v>
      </c>
      <c r="M560" s="17">
        <f>SUM('2015:2026'!M560)</f>
        <v>0</v>
      </c>
      <c r="N560" s="17">
        <f>SUM('2015:2026'!N560)</f>
        <v>0</v>
      </c>
      <c r="O560" s="3">
        <f t="shared" ref="O560:O561" si="135">SUM(C560:N560)</f>
        <v>0</v>
      </c>
      <c r="Q560" s="39"/>
    </row>
    <row r="561" spans="1:17" x14ac:dyDescent="0.25">
      <c r="A561" s="45"/>
      <c r="B561" s="23" t="s">
        <v>3</v>
      </c>
      <c r="C561" s="24">
        <f>SUM('2015:2026'!C561)</f>
        <v>0</v>
      </c>
      <c r="D561" s="24">
        <f>SUM('2015:2026'!D561)</f>
        <v>0</v>
      </c>
      <c r="E561" s="24">
        <f>SUM('2015:2026'!E561)</f>
        <v>0</v>
      </c>
      <c r="F561" s="24">
        <f>SUM('2015:2026'!F561)</f>
        <v>0</v>
      </c>
      <c r="G561" s="24">
        <f>SUM('2015:2026'!G561)</f>
        <v>0</v>
      </c>
      <c r="H561" s="24">
        <f>SUM('2015:2026'!H561)</f>
        <v>0</v>
      </c>
      <c r="I561" s="24">
        <f>SUM('2015:2026'!I561)</f>
        <v>0</v>
      </c>
      <c r="J561" s="24">
        <f>SUM('2015:2026'!J561)</f>
        <v>0</v>
      </c>
      <c r="K561" s="24">
        <f>SUM('2015:2026'!K561)</f>
        <v>0</v>
      </c>
      <c r="L561" s="24">
        <f>SUM('2015:2026'!L561)</f>
        <v>0</v>
      </c>
      <c r="M561" s="24">
        <f>SUM('2015:2026'!M561)</f>
        <v>0</v>
      </c>
      <c r="N561" s="24">
        <f>SUM('2015:2026'!N561)</f>
        <v>0</v>
      </c>
      <c r="O561" s="25">
        <f t="shared" si="135"/>
        <v>0</v>
      </c>
      <c r="Q561" s="39"/>
    </row>
    <row r="562" spans="1:17" x14ac:dyDescent="0.25">
      <c r="A562" s="43" t="s">
        <v>221</v>
      </c>
      <c r="B562" s="20" t="s">
        <v>2</v>
      </c>
      <c r="C562" s="21">
        <f>SUM('2015:2026'!C562)</f>
        <v>0</v>
      </c>
      <c r="D562" s="21">
        <f>SUM('2015:2026'!D562)</f>
        <v>0</v>
      </c>
      <c r="E562" s="21">
        <f>SUM('2015:2026'!E562)</f>
        <v>0</v>
      </c>
      <c r="F562" s="21">
        <f>SUM('2015:2026'!F562)</f>
        <v>0</v>
      </c>
      <c r="G562" s="21">
        <f>SUM('2015:2026'!G562)</f>
        <v>0</v>
      </c>
      <c r="H562" s="21">
        <f>SUM('2015:2026'!H562)</f>
        <v>0</v>
      </c>
      <c r="I562" s="21">
        <f>SUM('2015:2026'!I562)</f>
        <v>0</v>
      </c>
      <c r="J562" s="21">
        <f>SUM('2015:2026'!J562)</f>
        <v>0</v>
      </c>
      <c r="K562" s="21">
        <f>SUM('2015:2026'!K562)</f>
        <v>0</v>
      </c>
      <c r="L562" s="21">
        <f>SUM('2015:2026'!L562)</f>
        <v>0</v>
      </c>
      <c r="M562" s="21">
        <f>SUM('2015:2026'!M562)</f>
        <v>0</v>
      </c>
      <c r="N562" s="21">
        <f>SUM('2015:2026'!N562)</f>
        <v>0</v>
      </c>
      <c r="O562" s="22">
        <f>SUM(C562:N562)</f>
        <v>0</v>
      </c>
      <c r="Q562" s="38">
        <f>SUM('2019'!Q559:Q561,'2020'!Q559:Q561,'2021'!Q559:Q561,'2022'!Q559:Q561,'2023'!Q559:Q561,'2024'!Q559:Q561,'2025'!Q559:Q561,'2026'!Q562:Q564)</f>
        <v>0</v>
      </c>
    </row>
    <row r="563" spans="1:17" x14ac:dyDescent="0.25">
      <c r="A563" s="44"/>
      <c r="B563" s="19" t="s">
        <v>1</v>
      </c>
      <c r="C563" s="17">
        <f>SUM('2015:2026'!C563)</f>
        <v>0</v>
      </c>
      <c r="D563" s="17">
        <f>SUM('2015:2026'!D563)</f>
        <v>0</v>
      </c>
      <c r="E563" s="17">
        <f>SUM('2015:2026'!E563)</f>
        <v>0</v>
      </c>
      <c r="F563" s="17">
        <f>SUM('2015:2026'!F563)</f>
        <v>0</v>
      </c>
      <c r="G563" s="17">
        <f>SUM('2015:2026'!G563)</f>
        <v>0</v>
      </c>
      <c r="H563" s="17">
        <f>SUM('2015:2026'!H563)</f>
        <v>0</v>
      </c>
      <c r="I563" s="17">
        <f>SUM('2015:2026'!I563)</f>
        <v>0</v>
      </c>
      <c r="J563" s="17">
        <f>SUM('2015:2026'!J563)</f>
        <v>0</v>
      </c>
      <c r="K563" s="17">
        <f>SUM('2015:2026'!K563)</f>
        <v>0</v>
      </c>
      <c r="L563" s="17">
        <f>SUM('2015:2026'!L563)</f>
        <v>0</v>
      </c>
      <c r="M563" s="17">
        <f>SUM('2015:2026'!M563)</f>
        <v>0</v>
      </c>
      <c r="N563" s="17">
        <f>SUM('2015:2026'!N563)</f>
        <v>0</v>
      </c>
      <c r="O563" s="3">
        <f t="shared" ref="O563:O564" si="136">SUM(C563:N563)</f>
        <v>0</v>
      </c>
      <c r="Q563" s="39"/>
    </row>
    <row r="564" spans="1:17" x14ac:dyDescent="0.25">
      <c r="A564" s="45"/>
      <c r="B564" s="23" t="s">
        <v>3</v>
      </c>
      <c r="C564" s="24">
        <f>SUM('2015:2026'!C564)</f>
        <v>0</v>
      </c>
      <c r="D564" s="24">
        <f>SUM('2015:2026'!D564)</f>
        <v>0</v>
      </c>
      <c r="E564" s="24">
        <f>SUM('2015:2026'!E564)</f>
        <v>0</v>
      </c>
      <c r="F564" s="24">
        <f>SUM('2015:2026'!F564)</f>
        <v>0</v>
      </c>
      <c r="G564" s="24">
        <f>SUM('2015:2026'!G564)</f>
        <v>0</v>
      </c>
      <c r="H564" s="24">
        <f>SUM('2015:2026'!H564)</f>
        <v>0</v>
      </c>
      <c r="I564" s="24">
        <f>SUM('2015:2026'!I564)</f>
        <v>0</v>
      </c>
      <c r="J564" s="24">
        <f>SUM('2015:2026'!J564)</f>
        <v>0</v>
      </c>
      <c r="K564" s="24">
        <f>SUM('2015:2026'!K564)</f>
        <v>0</v>
      </c>
      <c r="L564" s="24">
        <f>SUM('2015:2026'!L564)</f>
        <v>0</v>
      </c>
      <c r="M564" s="24">
        <f>SUM('2015:2026'!M564)</f>
        <v>0</v>
      </c>
      <c r="N564" s="24">
        <f>SUM('2015:2026'!N564)</f>
        <v>0</v>
      </c>
      <c r="O564" s="25">
        <f t="shared" si="136"/>
        <v>0</v>
      </c>
      <c r="Q564" s="39"/>
    </row>
    <row r="565" spans="1:17" x14ac:dyDescent="0.25">
      <c r="A565" s="43" t="s">
        <v>222</v>
      </c>
      <c r="B565" s="20" t="s">
        <v>2</v>
      </c>
      <c r="C565" s="21">
        <f>SUM('2015:2026'!C565)</f>
        <v>0</v>
      </c>
      <c r="D565" s="21">
        <f>SUM('2015:2026'!D565)</f>
        <v>0</v>
      </c>
      <c r="E565" s="21">
        <f>SUM('2015:2026'!E565)</f>
        <v>0</v>
      </c>
      <c r="F565" s="21">
        <f>SUM('2015:2026'!F565)</f>
        <v>0</v>
      </c>
      <c r="G565" s="21">
        <f>SUM('2015:2026'!G565)</f>
        <v>0</v>
      </c>
      <c r="H565" s="21">
        <f>SUM('2015:2026'!H565)</f>
        <v>0</v>
      </c>
      <c r="I565" s="21">
        <f>SUM('2015:2026'!I565)</f>
        <v>0</v>
      </c>
      <c r="J565" s="21">
        <f>SUM('2015:2026'!J565)</f>
        <v>0</v>
      </c>
      <c r="K565" s="21">
        <f>SUM('2015:2026'!K565)</f>
        <v>0</v>
      </c>
      <c r="L565" s="21">
        <f>SUM('2015:2026'!L565)</f>
        <v>0</v>
      </c>
      <c r="M565" s="21">
        <f>SUM('2015:2026'!M565)</f>
        <v>0</v>
      </c>
      <c r="N565" s="21">
        <f>SUM('2015:2026'!N565)</f>
        <v>0</v>
      </c>
      <c r="O565" s="22">
        <f>SUM(C565:N565)</f>
        <v>0</v>
      </c>
      <c r="Q565" s="38">
        <f>SUM('2019'!Q562:Q564,'2020'!Q562:Q564,'2021'!Q562:Q564,'2022'!Q562:Q564,'2023'!Q562:Q564,'2024'!Q562:Q564,'2025'!Q562:Q564,'2026'!Q565:Q567)</f>
        <v>0</v>
      </c>
    </row>
    <row r="566" spans="1:17" x14ac:dyDescent="0.25">
      <c r="A566" s="44"/>
      <c r="B566" s="19" t="s">
        <v>1</v>
      </c>
      <c r="C566" s="17">
        <f>SUM('2015:2026'!C566)</f>
        <v>0</v>
      </c>
      <c r="D566" s="17">
        <f>SUM('2015:2026'!D566)</f>
        <v>0</v>
      </c>
      <c r="E566" s="17">
        <f>SUM('2015:2026'!E566)</f>
        <v>0</v>
      </c>
      <c r="F566" s="17">
        <f>SUM('2015:2026'!F566)</f>
        <v>0</v>
      </c>
      <c r="G566" s="17">
        <f>SUM('2015:2026'!G566)</f>
        <v>0</v>
      </c>
      <c r="H566" s="17">
        <f>SUM('2015:2026'!H566)</f>
        <v>0</v>
      </c>
      <c r="I566" s="17">
        <f>SUM('2015:2026'!I566)</f>
        <v>0</v>
      </c>
      <c r="J566" s="17">
        <f>SUM('2015:2026'!J566)</f>
        <v>0</v>
      </c>
      <c r="K566" s="17">
        <f>SUM('2015:2026'!K566)</f>
        <v>0</v>
      </c>
      <c r="L566" s="17">
        <f>SUM('2015:2026'!L566)</f>
        <v>0</v>
      </c>
      <c r="M566" s="17">
        <f>SUM('2015:2026'!M566)</f>
        <v>0</v>
      </c>
      <c r="N566" s="17">
        <f>SUM('2015:2026'!N566)</f>
        <v>0</v>
      </c>
      <c r="O566" s="3">
        <f t="shared" ref="O566:O567" si="137">SUM(C566:N566)</f>
        <v>0</v>
      </c>
      <c r="Q566" s="39"/>
    </row>
    <row r="567" spans="1:17" x14ac:dyDescent="0.25">
      <c r="A567" s="45"/>
      <c r="B567" s="23" t="s">
        <v>3</v>
      </c>
      <c r="C567" s="24">
        <f>SUM('2015:2026'!C567)</f>
        <v>0</v>
      </c>
      <c r="D567" s="24">
        <f>SUM('2015:2026'!D567)</f>
        <v>0</v>
      </c>
      <c r="E567" s="24">
        <f>SUM('2015:2026'!E567)</f>
        <v>0</v>
      </c>
      <c r="F567" s="24">
        <f>SUM('2015:2026'!F567)</f>
        <v>0</v>
      </c>
      <c r="G567" s="24">
        <f>SUM('2015:2026'!G567)</f>
        <v>0</v>
      </c>
      <c r="H567" s="24">
        <f>SUM('2015:2026'!H567)</f>
        <v>0</v>
      </c>
      <c r="I567" s="24">
        <f>SUM('2015:2026'!I567)</f>
        <v>0</v>
      </c>
      <c r="J567" s="24">
        <f>SUM('2015:2026'!J567)</f>
        <v>0</v>
      </c>
      <c r="K567" s="24">
        <f>SUM('2015:2026'!K567)</f>
        <v>0</v>
      </c>
      <c r="L567" s="24">
        <f>SUM('2015:2026'!L567)</f>
        <v>0</v>
      </c>
      <c r="M567" s="24">
        <f>SUM('2015:2026'!M567)</f>
        <v>0</v>
      </c>
      <c r="N567" s="24">
        <f>SUM('2015:2026'!N567)</f>
        <v>0</v>
      </c>
      <c r="O567" s="25">
        <f t="shared" si="137"/>
        <v>0</v>
      </c>
      <c r="Q567" s="39"/>
    </row>
    <row r="568" spans="1:17" x14ac:dyDescent="0.25">
      <c r="A568" s="43" t="s">
        <v>223</v>
      </c>
      <c r="B568" s="20" t="s">
        <v>2</v>
      </c>
      <c r="C568" s="21">
        <f>SUM('2015:2026'!C568)</f>
        <v>0</v>
      </c>
      <c r="D568" s="21">
        <f>SUM('2015:2026'!D568)</f>
        <v>0</v>
      </c>
      <c r="E568" s="21">
        <f>SUM('2015:2026'!E568)</f>
        <v>0</v>
      </c>
      <c r="F568" s="21">
        <f>SUM('2015:2026'!F568)</f>
        <v>0</v>
      </c>
      <c r="G568" s="21">
        <f>SUM('2015:2026'!G568)</f>
        <v>0</v>
      </c>
      <c r="H568" s="21">
        <f>SUM('2015:2026'!H568)</f>
        <v>0</v>
      </c>
      <c r="I568" s="21">
        <f>SUM('2015:2026'!I568)</f>
        <v>0</v>
      </c>
      <c r="J568" s="21">
        <f>SUM('2015:2026'!J568)</f>
        <v>0</v>
      </c>
      <c r="K568" s="21">
        <f>SUM('2015:2026'!K568)</f>
        <v>0</v>
      </c>
      <c r="L568" s="21">
        <f>SUM('2015:2026'!L568)</f>
        <v>0</v>
      </c>
      <c r="M568" s="21">
        <f>SUM('2015:2026'!M568)</f>
        <v>0</v>
      </c>
      <c r="N568" s="21">
        <f>SUM('2015:2026'!N568)</f>
        <v>0</v>
      </c>
      <c r="O568" s="22">
        <f>SUM(C568:N568)</f>
        <v>0</v>
      </c>
      <c r="Q568" s="38">
        <f>SUM('2019'!Q565:Q567,'2020'!Q565:Q567,'2021'!Q565:Q567,'2022'!Q565:Q567,'2023'!Q565:Q567,'2024'!Q565:Q567,'2025'!Q565:Q567,'2026'!Q568:Q570)</f>
        <v>0</v>
      </c>
    </row>
    <row r="569" spans="1:17" x14ac:dyDescent="0.25">
      <c r="A569" s="44"/>
      <c r="B569" s="19" t="s">
        <v>1</v>
      </c>
      <c r="C569" s="17">
        <f>SUM('2015:2026'!C569)</f>
        <v>0</v>
      </c>
      <c r="D569" s="17">
        <f>SUM('2015:2026'!D569)</f>
        <v>0</v>
      </c>
      <c r="E569" s="17">
        <f>SUM('2015:2026'!E569)</f>
        <v>0</v>
      </c>
      <c r="F569" s="17">
        <f>SUM('2015:2026'!F569)</f>
        <v>0</v>
      </c>
      <c r="G569" s="17">
        <f>SUM('2015:2026'!G569)</f>
        <v>0</v>
      </c>
      <c r="H569" s="17">
        <f>SUM('2015:2026'!H569)</f>
        <v>0</v>
      </c>
      <c r="I569" s="17">
        <f>SUM('2015:2026'!I569)</f>
        <v>0</v>
      </c>
      <c r="J569" s="17">
        <f>SUM('2015:2026'!J569)</f>
        <v>0</v>
      </c>
      <c r="K569" s="17">
        <f>SUM('2015:2026'!K569)</f>
        <v>0</v>
      </c>
      <c r="L569" s="17">
        <f>SUM('2015:2026'!L569)</f>
        <v>0</v>
      </c>
      <c r="M569" s="17">
        <f>SUM('2015:2026'!M569)</f>
        <v>0</v>
      </c>
      <c r="N569" s="17">
        <f>SUM('2015:2026'!N569)</f>
        <v>0</v>
      </c>
      <c r="O569" s="3">
        <f t="shared" ref="O569:O570" si="138">SUM(C569:N569)</f>
        <v>0</v>
      </c>
      <c r="Q569" s="39"/>
    </row>
    <row r="570" spans="1:17" x14ac:dyDescent="0.25">
      <c r="A570" s="45"/>
      <c r="B570" s="23" t="s">
        <v>3</v>
      </c>
      <c r="C570" s="24">
        <f>SUM('2015:2026'!C570)</f>
        <v>0</v>
      </c>
      <c r="D570" s="24">
        <f>SUM('2015:2026'!D570)</f>
        <v>0</v>
      </c>
      <c r="E570" s="24">
        <f>SUM('2015:2026'!E570)</f>
        <v>0</v>
      </c>
      <c r="F570" s="24">
        <f>SUM('2015:2026'!F570)</f>
        <v>0</v>
      </c>
      <c r="G570" s="24">
        <f>SUM('2015:2026'!G570)</f>
        <v>0</v>
      </c>
      <c r="H570" s="24">
        <f>SUM('2015:2026'!H570)</f>
        <v>0</v>
      </c>
      <c r="I570" s="24">
        <f>SUM('2015:2026'!I570)</f>
        <v>0</v>
      </c>
      <c r="J570" s="24">
        <f>SUM('2015:2026'!J570)</f>
        <v>0</v>
      </c>
      <c r="K570" s="24">
        <f>SUM('2015:2026'!K570)</f>
        <v>0</v>
      </c>
      <c r="L570" s="24">
        <f>SUM('2015:2026'!L570)</f>
        <v>0</v>
      </c>
      <c r="M570" s="24">
        <f>SUM('2015:2026'!M570)</f>
        <v>0</v>
      </c>
      <c r="N570" s="24">
        <f>SUM('2015:2026'!N570)</f>
        <v>0</v>
      </c>
      <c r="O570" s="25">
        <f t="shared" si="138"/>
        <v>0</v>
      </c>
      <c r="Q570" s="39"/>
    </row>
    <row r="571" spans="1:17" x14ac:dyDescent="0.25">
      <c r="A571" s="43" t="s">
        <v>224</v>
      </c>
      <c r="B571" s="20" t="s">
        <v>2</v>
      </c>
      <c r="C571" s="21">
        <f>SUM('2015:2026'!C571)</f>
        <v>0</v>
      </c>
      <c r="D571" s="21">
        <f>SUM('2015:2026'!D571)</f>
        <v>0</v>
      </c>
      <c r="E571" s="21">
        <f>SUM('2015:2026'!E571)</f>
        <v>0</v>
      </c>
      <c r="F571" s="21">
        <f>SUM('2015:2026'!F571)</f>
        <v>0</v>
      </c>
      <c r="G571" s="21">
        <f>SUM('2015:2026'!G571)</f>
        <v>0</v>
      </c>
      <c r="H571" s="21">
        <f>SUM('2015:2026'!H571)</f>
        <v>0</v>
      </c>
      <c r="I571" s="21">
        <f>SUM('2015:2026'!I571)</f>
        <v>0</v>
      </c>
      <c r="J571" s="21">
        <f>SUM('2015:2026'!J571)</f>
        <v>0</v>
      </c>
      <c r="K571" s="21">
        <f>SUM('2015:2026'!K571)</f>
        <v>0</v>
      </c>
      <c r="L571" s="21">
        <f>SUM('2015:2026'!L571)</f>
        <v>0</v>
      </c>
      <c r="M571" s="21">
        <f>SUM('2015:2026'!M571)</f>
        <v>0</v>
      </c>
      <c r="N571" s="21">
        <f>SUM('2015:2026'!N571)</f>
        <v>0</v>
      </c>
      <c r="O571" s="22">
        <f>SUM(C571:N571)</f>
        <v>0</v>
      </c>
      <c r="Q571" s="38">
        <f>SUM('2019'!Q568:Q570,'2020'!Q568:Q570,'2021'!Q568:Q570,'2022'!Q568:Q570,'2023'!Q568:Q570,'2024'!Q568:Q570,'2025'!Q568:Q570,'2026'!Q571:Q573)</f>
        <v>0</v>
      </c>
    </row>
    <row r="572" spans="1:17" x14ac:dyDescent="0.25">
      <c r="A572" s="44"/>
      <c r="B572" s="19" t="s">
        <v>1</v>
      </c>
      <c r="C572" s="17">
        <f>SUM('2015:2026'!C572)</f>
        <v>0</v>
      </c>
      <c r="D572" s="17">
        <f>SUM('2015:2026'!D572)</f>
        <v>0</v>
      </c>
      <c r="E572" s="17">
        <f>SUM('2015:2026'!E572)</f>
        <v>0</v>
      </c>
      <c r="F572" s="17">
        <f>SUM('2015:2026'!F572)</f>
        <v>0</v>
      </c>
      <c r="G572" s="17">
        <f>SUM('2015:2026'!G572)</f>
        <v>0</v>
      </c>
      <c r="H572" s="17">
        <f>SUM('2015:2026'!H572)</f>
        <v>0</v>
      </c>
      <c r="I572" s="17">
        <f>SUM('2015:2026'!I572)</f>
        <v>0</v>
      </c>
      <c r="J572" s="17">
        <f>SUM('2015:2026'!J572)</f>
        <v>0</v>
      </c>
      <c r="K572" s="17">
        <f>SUM('2015:2026'!K572)</f>
        <v>0</v>
      </c>
      <c r="L572" s="17">
        <f>SUM('2015:2026'!L572)</f>
        <v>0</v>
      </c>
      <c r="M572" s="17">
        <f>SUM('2015:2026'!M572)</f>
        <v>0</v>
      </c>
      <c r="N572" s="17">
        <f>SUM('2015:2026'!N572)</f>
        <v>0</v>
      </c>
      <c r="O572" s="3">
        <f t="shared" ref="O572:O573" si="139">SUM(C572:N572)</f>
        <v>0</v>
      </c>
      <c r="Q572" s="39"/>
    </row>
    <row r="573" spans="1:17" x14ac:dyDescent="0.25">
      <c r="A573" s="45"/>
      <c r="B573" s="23" t="s">
        <v>3</v>
      </c>
      <c r="C573" s="24">
        <f>SUM('2015:2026'!C573)</f>
        <v>0</v>
      </c>
      <c r="D573" s="24">
        <f>SUM('2015:2026'!D573)</f>
        <v>0</v>
      </c>
      <c r="E573" s="24">
        <f>SUM('2015:2026'!E573)</f>
        <v>0</v>
      </c>
      <c r="F573" s="24">
        <f>SUM('2015:2026'!F573)</f>
        <v>0</v>
      </c>
      <c r="G573" s="24">
        <f>SUM('2015:2026'!G573)</f>
        <v>0</v>
      </c>
      <c r="H573" s="24">
        <f>SUM('2015:2026'!H573)</f>
        <v>0</v>
      </c>
      <c r="I573" s="24">
        <f>SUM('2015:2026'!I573)</f>
        <v>0</v>
      </c>
      <c r="J573" s="24">
        <f>SUM('2015:2026'!J573)</f>
        <v>0</v>
      </c>
      <c r="K573" s="24">
        <f>SUM('2015:2026'!K573)</f>
        <v>0</v>
      </c>
      <c r="L573" s="24">
        <f>SUM('2015:2026'!L573)</f>
        <v>0</v>
      </c>
      <c r="M573" s="24">
        <f>SUM('2015:2026'!M573)</f>
        <v>0</v>
      </c>
      <c r="N573" s="24">
        <f>SUM('2015:2026'!N573)</f>
        <v>0</v>
      </c>
      <c r="O573" s="25">
        <f t="shared" si="139"/>
        <v>0</v>
      </c>
      <c r="Q573" s="39"/>
    </row>
    <row r="574" spans="1:17" x14ac:dyDescent="0.25">
      <c r="A574" s="43" t="s">
        <v>225</v>
      </c>
      <c r="B574" s="20" t="s">
        <v>2</v>
      </c>
      <c r="C574" s="21">
        <f>SUM('2015:2026'!C574)</f>
        <v>0</v>
      </c>
      <c r="D574" s="21">
        <f>SUM('2015:2026'!D574)</f>
        <v>0</v>
      </c>
      <c r="E574" s="21">
        <f>SUM('2015:2026'!E574)</f>
        <v>0</v>
      </c>
      <c r="F574" s="21">
        <f>SUM('2015:2026'!F574)</f>
        <v>0</v>
      </c>
      <c r="G574" s="21">
        <f>SUM('2015:2026'!G574)</f>
        <v>0</v>
      </c>
      <c r="H574" s="21">
        <f>SUM('2015:2026'!H574)</f>
        <v>0</v>
      </c>
      <c r="I574" s="21">
        <f>SUM('2015:2026'!I574)</f>
        <v>0</v>
      </c>
      <c r="J574" s="21">
        <f>SUM('2015:2026'!J574)</f>
        <v>0</v>
      </c>
      <c r="K574" s="21">
        <f>SUM('2015:2026'!K574)</f>
        <v>0</v>
      </c>
      <c r="L574" s="21">
        <f>SUM('2015:2026'!L574)</f>
        <v>0</v>
      </c>
      <c r="M574" s="21">
        <f>SUM('2015:2026'!M574)</f>
        <v>0</v>
      </c>
      <c r="N574" s="21">
        <f>SUM('2015:2026'!N574)</f>
        <v>0</v>
      </c>
      <c r="O574" s="22">
        <f>SUM(C574:N574)</f>
        <v>0</v>
      </c>
      <c r="Q574" s="38">
        <f>SUM('2019'!Q571:Q573,'2020'!Q571:Q573,'2021'!Q571:Q573,'2022'!Q571:Q573,'2023'!Q571:Q573,'2024'!Q571:Q573,'2025'!Q571:Q573,'2026'!Q574:Q576)</f>
        <v>0</v>
      </c>
    </row>
    <row r="575" spans="1:17" x14ac:dyDescent="0.25">
      <c r="A575" s="44"/>
      <c r="B575" s="19" t="s">
        <v>1</v>
      </c>
      <c r="C575" s="17">
        <f>SUM('2015:2026'!C575)</f>
        <v>0</v>
      </c>
      <c r="D575" s="17">
        <f>SUM('2015:2026'!D575)</f>
        <v>0</v>
      </c>
      <c r="E575" s="17">
        <f>SUM('2015:2026'!E575)</f>
        <v>0</v>
      </c>
      <c r="F575" s="17">
        <f>SUM('2015:2026'!F575)</f>
        <v>0</v>
      </c>
      <c r="G575" s="17">
        <f>SUM('2015:2026'!G575)</f>
        <v>0</v>
      </c>
      <c r="H575" s="17">
        <f>SUM('2015:2026'!H575)</f>
        <v>0</v>
      </c>
      <c r="I575" s="17">
        <f>SUM('2015:2026'!I575)</f>
        <v>0</v>
      </c>
      <c r="J575" s="17">
        <f>SUM('2015:2026'!J575)</f>
        <v>0</v>
      </c>
      <c r="K575" s="17">
        <f>SUM('2015:2026'!K575)</f>
        <v>0</v>
      </c>
      <c r="L575" s="17">
        <f>SUM('2015:2026'!L575)</f>
        <v>0</v>
      </c>
      <c r="M575" s="17">
        <f>SUM('2015:2026'!M575)</f>
        <v>0</v>
      </c>
      <c r="N575" s="17">
        <f>SUM('2015:2026'!N575)</f>
        <v>0</v>
      </c>
      <c r="O575" s="3">
        <f t="shared" ref="O575:O576" si="140">SUM(C575:N575)</f>
        <v>0</v>
      </c>
      <c r="Q575" s="39"/>
    </row>
    <row r="576" spans="1:17" x14ac:dyDescent="0.25">
      <c r="A576" s="45"/>
      <c r="B576" s="23" t="s">
        <v>3</v>
      </c>
      <c r="C576" s="24">
        <f>SUM('2015:2026'!C576)</f>
        <v>0</v>
      </c>
      <c r="D576" s="24">
        <f>SUM('2015:2026'!D576)</f>
        <v>0</v>
      </c>
      <c r="E576" s="24">
        <f>SUM('2015:2026'!E576)</f>
        <v>0</v>
      </c>
      <c r="F576" s="24">
        <f>SUM('2015:2026'!F576)</f>
        <v>0</v>
      </c>
      <c r="G576" s="24">
        <f>SUM('2015:2026'!G576)</f>
        <v>0</v>
      </c>
      <c r="H576" s="24">
        <f>SUM('2015:2026'!H576)</f>
        <v>0</v>
      </c>
      <c r="I576" s="24">
        <f>SUM('2015:2026'!I576)</f>
        <v>0</v>
      </c>
      <c r="J576" s="24">
        <f>SUM('2015:2026'!J576)</f>
        <v>0</v>
      </c>
      <c r="K576" s="24">
        <f>SUM('2015:2026'!K576)</f>
        <v>0</v>
      </c>
      <c r="L576" s="24">
        <f>SUM('2015:2026'!L576)</f>
        <v>0</v>
      </c>
      <c r="M576" s="24">
        <f>SUM('2015:2026'!M576)</f>
        <v>0</v>
      </c>
      <c r="N576" s="24">
        <f>SUM('2015:2026'!N576)</f>
        <v>0</v>
      </c>
      <c r="O576" s="25">
        <f t="shared" si="140"/>
        <v>0</v>
      </c>
      <c r="Q576" s="39"/>
    </row>
    <row r="577" spans="1:17" x14ac:dyDescent="0.25">
      <c r="A577" s="43" t="s">
        <v>226</v>
      </c>
      <c r="B577" s="20" t="s">
        <v>2</v>
      </c>
      <c r="C577" s="21">
        <f>SUM('2015:2026'!C577)</f>
        <v>0</v>
      </c>
      <c r="D577" s="21">
        <f>SUM('2015:2026'!D577)</f>
        <v>0</v>
      </c>
      <c r="E577" s="21">
        <f>SUM('2015:2026'!E577)</f>
        <v>0</v>
      </c>
      <c r="F577" s="21">
        <f>SUM('2015:2026'!F577)</f>
        <v>0</v>
      </c>
      <c r="G577" s="21">
        <f>SUM('2015:2026'!G577)</f>
        <v>0</v>
      </c>
      <c r="H577" s="21">
        <f>SUM('2015:2026'!H577)</f>
        <v>0</v>
      </c>
      <c r="I577" s="21">
        <f>SUM('2015:2026'!I577)</f>
        <v>0</v>
      </c>
      <c r="J577" s="21">
        <f>SUM('2015:2026'!J577)</f>
        <v>0</v>
      </c>
      <c r="K577" s="21">
        <f>SUM('2015:2026'!K577)</f>
        <v>0</v>
      </c>
      <c r="L577" s="21">
        <f>SUM('2015:2026'!L577)</f>
        <v>0</v>
      </c>
      <c r="M577" s="21">
        <f>SUM('2015:2026'!M577)</f>
        <v>0</v>
      </c>
      <c r="N577" s="21">
        <f>SUM('2015:2026'!N577)</f>
        <v>0</v>
      </c>
      <c r="O577" s="22">
        <f>SUM(C577:N577)</f>
        <v>0</v>
      </c>
      <c r="Q577" s="38">
        <f>SUM('2019'!Q574:Q576,'2020'!Q574:Q576,'2021'!Q574:Q576,'2022'!Q574:Q576,'2023'!Q574:Q576,'2024'!Q574:Q576,'2025'!Q574:Q576,'2026'!Q577:Q579)</f>
        <v>0</v>
      </c>
    </row>
    <row r="578" spans="1:17" x14ac:dyDescent="0.25">
      <c r="A578" s="44"/>
      <c r="B578" s="19" t="s">
        <v>1</v>
      </c>
      <c r="C578" s="17">
        <f>SUM('2015:2026'!C578)</f>
        <v>0</v>
      </c>
      <c r="D578" s="17">
        <f>SUM('2015:2026'!D578)</f>
        <v>0</v>
      </c>
      <c r="E578" s="17">
        <f>SUM('2015:2026'!E578)</f>
        <v>0</v>
      </c>
      <c r="F578" s="17">
        <f>SUM('2015:2026'!F578)</f>
        <v>0</v>
      </c>
      <c r="G578" s="17">
        <f>SUM('2015:2026'!G578)</f>
        <v>0</v>
      </c>
      <c r="H578" s="17">
        <f>SUM('2015:2026'!H578)</f>
        <v>0</v>
      </c>
      <c r="I578" s="17">
        <f>SUM('2015:2026'!I578)</f>
        <v>0</v>
      </c>
      <c r="J578" s="17">
        <f>SUM('2015:2026'!J578)</f>
        <v>0</v>
      </c>
      <c r="K578" s="17">
        <f>SUM('2015:2026'!K578)</f>
        <v>0</v>
      </c>
      <c r="L578" s="17">
        <f>SUM('2015:2026'!L578)</f>
        <v>0</v>
      </c>
      <c r="M578" s="17">
        <f>SUM('2015:2026'!M578)</f>
        <v>0</v>
      </c>
      <c r="N578" s="17">
        <f>SUM('2015:2026'!N578)</f>
        <v>0</v>
      </c>
      <c r="O578" s="3">
        <f t="shared" ref="O578:O579" si="141">SUM(C578:N578)</f>
        <v>0</v>
      </c>
      <c r="Q578" s="39"/>
    </row>
    <row r="579" spans="1:17" x14ac:dyDescent="0.25">
      <c r="A579" s="45"/>
      <c r="B579" s="23" t="s">
        <v>3</v>
      </c>
      <c r="C579" s="24">
        <f>SUM('2015:2026'!C579)</f>
        <v>0</v>
      </c>
      <c r="D579" s="24">
        <f>SUM('2015:2026'!D579)</f>
        <v>0</v>
      </c>
      <c r="E579" s="24">
        <f>SUM('2015:2026'!E579)</f>
        <v>0</v>
      </c>
      <c r="F579" s="24">
        <f>SUM('2015:2026'!F579)</f>
        <v>0</v>
      </c>
      <c r="G579" s="24">
        <f>SUM('2015:2026'!G579)</f>
        <v>0</v>
      </c>
      <c r="H579" s="24">
        <f>SUM('2015:2026'!H579)</f>
        <v>0</v>
      </c>
      <c r="I579" s="24">
        <f>SUM('2015:2026'!I579)</f>
        <v>0</v>
      </c>
      <c r="J579" s="24">
        <f>SUM('2015:2026'!J579)</f>
        <v>0</v>
      </c>
      <c r="K579" s="24">
        <f>SUM('2015:2026'!K579)</f>
        <v>0</v>
      </c>
      <c r="L579" s="24">
        <f>SUM('2015:2026'!L579)</f>
        <v>0</v>
      </c>
      <c r="M579" s="24">
        <f>SUM('2015:2026'!M579)</f>
        <v>0</v>
      </c>
      <c r="N579" s="24">
        <f>SUM('2015:2026'!N579)</f>
        <v>0</v>
      </c>
      <c r="O579" s="25">
        <f t="shared" si="141"/>
        <v>0</v>
      </c>
      <c r="Q579" s="39"/>
    </row>
    <row r="580" spans="1:17" x14ac:dyDescent="0.25">
      <c r="A580" s="43"/>
      <c r="B580" s="20" t="s">
        <v>2</v>
      </c>
      <c r="C580" s="21">
        <f>SUM('2015:2026'!C580)</f>
        <v>0</v>
      </c>
      <c r="D580" s="21">
        <f>SUM('2015:2026'!D580)</f>
        <v>0</v>
      </c>
      <c r="E580" s="21">
        <f>SUM('2015:2026'!E580)</f>
        <v>0</v>
      </c>
      <c r="F580" s="21">
        <f>SUM('2015:2026'!F580)</f>
        <v>0</v>
      </c>
      <c r="G580" s="21">
        <f>SUM('2015:2026'!G580)</f>
        <v>0</v>
      </c>
      <c r="H580" s="21">
        <f>SUM('2015:2026'!H580)</f>
        <v>0</v>
      </c>
      <c r="I580" s="21">
        <f>SUM('2015:2026'!I580)</f>
        <v>0</v>
      </c>
      <c r="J580" s="21">
        <f>SUM('2015:2026'!J580)</f>
        <v>0</v>
      </c>
      <c r="K580" s="21">
        <f>SUM('2015:2026'!K580)</f>
        <v>0</v>
      </c>
      <c r="L580" s="21">
        <f>SUM('2015:2026'!L580)</f>
        <v>0</v>
      </c>
      <c r="M580" s="21">
        <f>SUM('2015:2026'!M580)</f>
        <v>0</v>
      </c>
      <c r="N580" s="21">
        <f>SUM('2015:2026'!N580)</f>
        <v>0</v>
      </c>
      <c r="O580" s="22">
        <f>SUM(C580:N580)</f>
        <v>0</v>
      </c>
      <c r="Q580" s="38">
        <f>SUM('2019'!Q577:Q579,'2020'!Q577:Q579,'2021'!Q577:Q579,'2022'!Q577:Q579,'2023'!Q577:Q579,'2024'!Q577:Q579,'2025'!Q577:Q579,'2026'!Q580:Q582)</f>
        <v>0</v>
      </c>
    </row>
    <row r="581" spans="1:17" x14ac:dyDescent="0.25">
      <c r="A581" s="44"/>
      <c r="B581" s="19" t="s">
        <v>1</v>
      </c>
      <c r="C581" s="17">
        <f>SUM('2015:2026'!C581)</f>
        <v>0</v>
      </c>
      <c r="D581" s="17">
        <f>SUM('2015:2026'!D581)</f>
        <v>0</v>
      </c>
      <c r="E581" s="17">
        <f>SUM('2015:2026'!E581)</f>
        <v>0</v>
      </c>
      <c r="F581" s="17">
        <f>SUM('2015:2026'!F581)</f>
        <v>0</v>
      </c>
      <c r="G581" s="17">
        <f>SUM('2015:2026'!G581)</f>
        <v>0</v>
      </c>
      <c r="H581" s="17">
        <f>SUM('2015:2026'!H581)</f>
        <v>0</v>
      </c>
      <c r="I581" s="17">
        <f>SUM('2015:2026'!I581)</f>
        <v>0</v>
      </c>
      <c r="J581" s="17">
        <f>SUM('2015:2026'!J581)</f>
        <v>0</v>
      </c>
      <c r="K581" s="17">
        <f>SUM('2015:2026'!K581)</f>
        <v>0</v>
      </c>
      <c r="L581" s="17">
        <f>SUM('2015:2026'!L581)</f>
        <v>0</v>
      </c>
      <c r="M581" s="17">
        <f>SUM('2015:2026'!M581)</f>
        <v>0</v>
      </c>
      <c r="N581" s="17">
        <f>SUM('2015:2026'!N581)</f>
        <v>0</v>
      </c>
      <c r="O581" s="3">
        <f t="shared" ref="O581:O582" si="142">SUM(C581:N581)</f>
        <v>0</v>
      </c>
      <c r="Q581" s="39"/>
    </row>
    <row r="582" spans="1:17" x14ac:dyDescent="0.25">
      <c r="A582" s="45"/>
      <c r="B582" s="23" t="s">
        <v>3</v>
      </c>
      <c r="C582" s="24">
        <f>SUM('2015:2026'!C582)</f>
        <v>0</v>
      </c>
      <c r="D582" s="24">
        <f>SUM('2015:2026'!D582)</f>
        <v>0</v>
      </c>
      <c r="E582" s="24">
        <f>SUM('2015:2026'!E582)</f>
        <v>0</v>
      </c>
      <c r="F582" s="24">
        <f>SUM('2015:2026'!F582)</f>
        <v>0</v>
      </c>
      <c r="G582" s="24">
        <f>SUM('2015:2026'!G582)</f>
        <v>0</v>
      </c>
      <c r="H582" s="24">
        <f>SUM('2015:2026'!H582)</f>
        <v>0</v>
      </c>
      <c r="I582" s="24">
        <f>SUM('2015:2026'!I582)</f>
        <v>0</v>
      </c>
      <c r="J582" s="24">
        <f>SUM('2015:2026'!J582)</f>
        <v>0</v>
      </c>
      <c r="K582" s="24">
        <f>SUM('2015:2026'!K582)</f>
        <v>0</v>
      </c>
      <c r="L582" s="24">
        <f>SUM('2015:2026'!L582)</f>
        <v>0</v>
      </c>
      <c r="M582" s="24">
        <f>SUM('2015:2026'!M582)</f>
        <v>0</v>
      </c>
      <c r="N582" s="24">
        <f>SUM('2015:2026'!N582)</f>
        <v>0</v>
      </c>
      <c r="O582" s="25">
        <f t="shared" si="142"/>
        <v>0</v>
      </c>
      <c r="Q582" s="39"/>
    </row>
  </sheetData>
  <mergeCells count="388">
    <mergeCell ref="A562:A564"/>
    <mergeCell ref="A565:A567"/>
    <mergeCell ref="A568:A570"/>
    <mergeCell ref="A571:A573"/>
    <mergeCell ref="A574:A576"/>
    <mergeCell ref="A577:A579"/>
    <mergeCell ref="A580:A582"/>
    <mergeCell ref="A526:A528"/>
    <mergeCell ref="A529:A531"/>
    <mergeCell ref="A532:A534"/>
    <mergeCell ref="A535:A537"/>
    <mergeCell ref="A547:A549"/>
    <mergeCell ref="A550:A552"/>
    <mergeCell ref="A553:A555"/>
    <mergeCell ref="A556:A558"/>
    <mergeCell ref="A559:A561"/>
    <mergeCell ref="A541:A543"/>
    <mergeCell ref="A499:A501"/>
    <mergeCell ref="A502:A504"/>
    <mergeCell ref="A505:A507"/>
    <mergeCell ref="A508:A510"/>
    <mergeCell ref="A511:A513"/>
    <mergeCell ref="A514:A516"/>
    <mergeCell ref="A517:A519"/>
    <mergeCell ref="A520:A522"/>
    <mergeCell ref="A523:A525"/>
    <mergeCell ref="A487:A489"/>
    <mergeCell ref="A490:A492"/>
    <mergeCell ref="A493:A495"/>
    <mergeCell ref="A460:A462"/>
    <mergeCell ref="A463:A465"/>
    <mergeCell ref="A466:A468"/>
    <mergeCell ref="A469:A471"/>
    <mergeCell ref="A472:A474"/>
    <mergeCell ref="A475:A477"/>
    <mergeCell ref="A478:A480"/>
    <mergeCell ref="A481:A483"/>
    <mergeCell ref="A484:A486"/>
    <mergeCell ref="A415:A417"/>
    <mergeCell ref="A439:A441"/>
    <mergeCell ref="A442:A444"/>
    <mergeCell ref="A445:A447"/>
    <mergeCell ref="A448:A450"/>
    <mergeCell ref="A451:A453"/>
    <mergeCell ref="A454:A456"/>
    <mergeCell ref="A457:A459"/>
    <mergeCell ref="A418:A420"/>
    <mergeCell ref="A421:A423"/>
    <mergeCell ref="A424:A426"/>
    <mergeCell ref="A427:A429"/>
    <mergeCell ref="A430:A432"/>
    <mergeCell ref="A433:A435"/>
    <mergeCell ref="A436:A438"/>
    <mergeCell ref="A364:A366"/>
    <mergeCell ref="A367:A369"/>
    <mergeCell ref="A370:A372"/>
    <mergeCell ref="A373:A375"/>
    <mergeCell ref="A376:A378"/>
    <mergeCell ref="A379:A381"/>
    <mergeCell ref="A382:A384"/>
    <mergeCell ref="A385:A387"/>
    <mergeCell ref="A412:A414"/>
    <mergeCell ref="A316:A318"/>
    <mergeCell ref="Q313:Q315"/>
    <mergeCell ref="A310:A312"/>
    <mergeCell ref="Q307:Q309"/>
    <mergeCell ref="A313:A315"/>
    <mergeCell ref="Q310:Q312"/>
    <mergeCell ref="A298:A300"/>
    <mergeCell ref="Q295:Q297"/>
    <mergeCell ref="A292:A294"/>
    <mergeCell ref="Q292:Q294"/>
    <mergeCell ref="A301:A303"/>
    <mergeCell ref="Q298:Q300"/>
    <mergeCell ref="A304:A306"/>
    <mergeCell ref="Q301:Q303"/>
    <mergeCell ref="A307:A309"/>
    <mergeCell ref="Q304:Q306"/>
    <mergeCell ref="A295:A297"/>
    <mergeCell ref="A289:A291"/>
    <mergeCell ref="Q289:Q291"/>
    <mergeCell ref="A274:A276"/>
    <mergeCell ref="Q274:Q276"/>
    <mergeCell ref="A277:A279"/>
    <mergeCell ref="Q277:Q279"/>
    <mergeCell ref="A280:A282"/>
    <mergeCell ref="Q280:Q282"/>
    <mergeCell ref="A283:A285"/>
    <mergeCell ref="Q283:Q285"/>
    <mergeCell ref="A286:A288"/>
    <mergeCell ref="Q286:Q288"/>
    <mergeCell ref="A202:A204"/>
    <mergeCell ref="Q202:Q204"/>
    <mergeCell ref="A187:A189"/>
    <mergeCell ref="Q187:Q189"/>
    <mergeCell ref="A190:A192"/>
    <mergeCell ref="Q190:Q192"/>
    <mergeCell ref="A193:A195"/>
    <mergeCell ref="Q193:Q195"/>
    <mergeCell ref="A196:A198"/>
    <mergeCell ref="Q196:Q198"/>
    <mergeCell ref="A199:A201"/>
    <mergeCell ref="Q199:Q201"/>
    <mergeCell ref="Q178:Q180"/>
    <mergeCell ref="Q181:Q183"/>
    <mergeCell ref="A184:A186"/>
    <mergeCell ref="Q184:Q186"/>
    <mergeCell ref="Q169:Q171"/>
    <mergeCell ref="Q172:Q174"/>
    <mergeCell ref="Q175:Q177"/>
    <mergeCell ref="Q142:Q144"/>
    <mergeCell ref="Q145:Q147"/>
    <mergeCell ref="Q148:Q150"/>
    <mergeCell ref="Q151:Q153"/>
    <mergeCell ref="Q154:Q156"/>
    <mergeCell ref="Q157:Q159"/>
    <mergeCell ref="Q160:Q162"/>
    <mergeCell ref="Q163:Q165"/>
    <mergeCell ref="Q166:Q168"/>
    <mergeCell ref="A175:A177"/>
    <mergeCell ref="A178:A180"/>
    <mergeCell ref="A181:A183"/>
    <mergeCell ref="A160:A162"/>
    <mergeCell ref="A163:A165"/>
    <mergeCell ref="A166:A168"/>
    <mergeCell ref="A169:A171"/>
    <mergeCell ref="A172:A174"/>
    <mergeCell ref="Q109:Q111"/>
    <mergeCell ref="Q112:Q114"/>
    <mergeCell ref="Q115:Q117"/>
    <mergeCell ref="Q118:Q120"/>
    <mergeCell ref="Q136:Q138"/>
    <mergeCell ref="Q139:Q141"/>
    <mergeCell ref="Q121:Q123"/>
    <mergeCell ref="Q124:Q126"/>
    <mergeCell ref="Q127:Q129"/>
    <mergeCell ref="Q130:Q132"/>
    <mergeCell ref="Q133:Q135"/>
    <mergeCell ref="Q82:Q84"/>
    <mergeCell ref="Q85:Q87"/>
    <mergeCell ref="Q88:Q90"/>
    <mergeCell ref="Q91:Q93"/>
    <mergeCell ref="Q94:Q96"/>
    <mergeCell ref="Q97:Q99"/>
    <mergeCell ref="Q100:Q102"/>
    <mergeCell ref="Q103:Q105"/>
    <mergeCell ref="Q106:Q108"/>
    <mergeCell ref="Q55:Q57"/>
    <mergeCell ref="Q58:Q60"/>
    <mergeCell ref="Q61:Q63"/>
    <mergeCell ref="Q64:Q66"/>
    <mergeCell ref="Q67:Q69"/>
    <mergeCell ref="Q70:Q72"/>
    <mergeCell ref="Q73:Q75"/>
    <mergeCell ref="Q79:Q81"/>
    <mergeCell ref="Q76:Q78"/>
    <mergeCell ref="Q28:Q30"/>
    <mergeCell ref="Q31:Q33"/>
    <mergeCell ref="Q34:Q36"/>
    <mergeCell ref="Q37:Q39"/>
    <mergeCell ref="Q40:Q42"/>
    <mergeCell ref="Q43:Q45"/>
    <mergeCell ref="Q46:Q48"/>
    <mergeCell ref="Q49:Q51"/>
    <mergeCell ref="Q52:Q54"/>
    <mergeCell ref="Q2:Q3"/>
    <mergeCell ref="Q4:Q6"/>
    <mergeCell ref="Q7:Q9"/>
    <mergeCell ref="Q10:Q12"/>
    <mergeCell ref="Q13:Q15"/>
    <mergeCell ref="Q16:Q18"/>
    <mergeCell ref="Q19:Q21"/>
    <mergeCell ref="Q22:Q24"/>
    <mergeCell ref="Q25:Q27"/>
    <mergeCell ref="A58:A60"/>
    <mergeCell ref="A61:A63"/>
    <mergeCell ref="A64:A66"/>
    <mergeCell ref="A133:A135"/>
    <mergeCell ref="A136:A138"/>
    <mergeCell ref="A139:A141"/>
    <mergeCell ref="A118:A120"/>
    <mergeCell ref="A121:A123"/>
    <mergeCell ref="A124:A126"/>
    <mergeCell ref="A127:A129"/>
    <mergeCell ref="A130:A132"/>
    <mergeCell ref="A76:A78"/>
    <mergeCell ref="A19:A21"/>
    <mergeCell ref="A4:A6"/>
    <mergeCell ref="A7:A9"/>
    <mergeCell ref="A10:A12"/>
    <mergeCell ref="A13:A15"/>
    <mergeCell ref="A16:A18"/>
    <mergeCell ref="A55:A57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142:A144"/>
    <mergeCell ref="A145:A147"/>
    <mergeCell ref="A148:A150"/>
    <mergeCell ref="A154:A156"/>
    <mergeCell ref="A157:A159"/>
    <mergeCell ref="A151:A153"/>
    <mergeCell ref="A67:A69"/>
    <mergeCell ref="A70:A72"/>
    <mergeCell ref="A73:A75"/>
    <mergeCell ref="A100:A102"/>
    <mergeCell ref="A103:A105"/>
    <mergeCell ref="A106:A108"/>
    <mergeCell ref="A109:A111"/>
    <mergeCell ref="A94:A96"/>
    <mergeCell ref="A97:A99"/>
    <mergeCell ref="A79:A81"/>
    <mergeCell ref="A82:A84"/>
    <mergeCell ref="A85:A87"/>
    <mergeCell ref="A88:A90"/>
    <mergeCell ref="A91:A93"/>
    <mergeCell ref="A115:A117"/>
    <mergeCell ref="A112:A114"/>
    <mergeCell ref="A205:A207"/>
    <mergeCell ref="Q205:Q207"/>
    <mergeCell ref="A208:A210"/>
    <mergeCell ref="Q208:Q210"/>
    <mergeCell ref="A211:A213"/>
    <mergeCell ref="Q211:Q213"/>
    <mergeCell ref="A214:A216"/>
    <mergeCell ref="Q214:Q216"/>
    <mergeCell ref="A217:A219"/>
    <mergeCell ref="Q217:Q219"/>
    <mergeCell ref="A220:A222"/>
    <mergeCell ref="Q220:Q222"/>
    <mergeCell ref="A223:A225"/>
    <mergeCell ref="Q223:Q225"/>
    <mergeCell ref="Q226:Q228"/>
    <mergeCell ref="Q229:Q231"/>
    <mergeCell ref="Q232:Q234"/>
    <mergeCell ref="Q235:Q237"/>
    <mergeCell ref="A238:A240"/>
    <mergeCell ref="Q238:Q240"/>
    <mergeCell ref="A253:A255"/>
    <mergeCell ref="Q253:Q255"/>
    <mergeCell ref="A226:A228"/>
    <mergeCell ref="A229:A231"/>
    <mergeCell ref="A232:A234"/>
    <mergeCell ref="A235:A237"/>
    <mergeCell ref="A241:A243"/>
    <mergeCell ref="Q241:Q243"/>
    <mergeCell ref="A244:A246"/>
    <mergeCell ref="Q244:Q246"/>
    <mergeCell ref="A247:A249"/>
    <mergeCell ref="Q247:Q249"/>
    <mergeCell ref="A250:A252"/>
    <mergeCell ref="Q250:Q252"/>
    <mergeCell ref="A262:A264"/>
    <mergeCell ref="Q262:Q264"/>
    <mergeCell ref="A265:A267"/>
    <mergeCell ref="Q265:Q267"/>
    <mergeCell ref="A268:A270"/>
    <mergeCell ref="Q268:Q270"/>
    <mergeCell ref="A271:A273"/>
    <mergeCell ref="Q271:Q273"/>
    <mergeCell ref="A256:A258"/>
    <mergeCell ref="Q256:Q258"/>
    <mergeCell ref="A259:A261"/>
    <mergeCell ref="Q259:Q261"/>
    <mergeCell ref="A496:A498"/>
    <mergeCell ref="A346:A348"/>
    <mergeCell ref="A349:A351"/>
    <mergeCell ref="A352:A354"/>
    <mergeCell ref="A355:A357"/>
    <mergeCell ref="A358:A360"/>
    <mergeCell ref="A319:A321"/>
    <mergeCell ref="A322:A324"/>
    <mergeCell ref="A325:A327"/>
    <mergeCell ref="A328:A330"/>
    <mergeCell ref="A331:A333"/>
    <mergeCell ref="A334:A336"/>
    <mergeCell ref="A337:A339"/>
    <mergeCell ref="A340:A342"/>
    <mergeCell ref="A343:A345"/>
    <mergeCell ref="A388:A390"/>
    <mergeCell ref="A391:A393"/>
    <mergeCell ref="A394:A396"/>
    <mergeCell ref="A397:A399"/>
    <mergeCell ref="A400:A402"/>
    <mergeCell ref="A403:A405"/>
    <mergeCell ref="A406:A408"/>
    <mergeCell ref="A409:A411"/>
    <mergeCell ref="A361:A363"/>
    <mergeCell ref="Q541:Q543"/>
    <mergeCell ref="A544:A546"/>
    <mergeCell ref="Q544:Q546"/>
    <mergeCell ref="Q316:Q318"/>
    <mergeCell ref="Q319:Q321"/>
    <mergeCell ref="Q322:Q324"/>
    <mergeCell ref="Q325:Q327"/>
    <mergeCell ref="Q328:Q330"/>
    <mergeCell ref="Q331:Q333"/>
    <mergeCell ref="Q334:Q336"/>
    <mergeCell ref="Q337:Q339"/>
    <mergeCell ref="Q340:Q342"/>
    <mergeCell ref="Q343:Q345"/>
    <mergeCell ref="Q346:Q348"/>
    <mergeCell ref="Q349:Q351"/>
    <mergeCell ref="Q352:Q354"/>
    <mergeCell ref="Q355:Q357"/>
    <mergeCell ref="Q358:Q360"/>
    <mergeCell ref="Q361:Q363"/>
    <mergeCell ref="Q364:Q366"/>
    <mergeCell ref="Q367:Q369"/>
    <mergeCell ref="Q370:Q372"/>
    <mergeCell ref="Q373:Q375"/>
    <mergeCell ref="Q376:Q378"/>
    <mergeCell ref="Q379:Q381"/>
    <mergeCell ref="Q382:Q384"/>
    <mergeCell ref="Q385:Q387"/>
    <mergeCell ref="Q388:Q390"/>
    <mergeCell ref="Q391:Q393"/>
    <mergeCell ref="Q394:Q396"/>
    <mergeCell ref="Q397:Q399"/>
    <mergeCell ref="Q400:Q402"/>
    <mergeCell ref="Q403:Q405"/>
    <mergeCell ref="Q406:Q408"/>
    <mergeCell ref="Q409:Q411"/>
    <mergeCell ref="Q412:Q414"/>
    <mergeCell ref="Q415:Q417"/>
    <mergeCell ref="Q418:Q420"/>
    <mergeCell ref="Q421:Q423"/>
    <mergeCell ref="Q424:Q426"/>
    <mergeCell ref="Q427:Q429"/>
    <mergeCell ref="Q430:Q432"/>
    <mergeCell ref="Q433:Q435"/>
    <mergeCell ref="Q436:Q438"/>
    <mergeCell ref="Q439:Q441"/>
    <mergeCell ref="Q442:Q444"/>
    <mergeCell ref="Q445:Q447"/>
    <mergeCell ref="Q448:Q450"/>
    <mergeCell ref="Q451:Q453"/>
    <mergeCell ref="Q454:Q456"/>
    <mergeCell ref="Q457:Q459"/>
    <mergeCell ref="Q490:Q492"/>
    <mergeCell ref="Q493:Q495"/>
    <mergeCell ref="Q496:Q498"/>
    <mergeCell ref="Q499:Q501"/>
    <mergeCell ref="Q502:Q504"/>
    <mergeCell ref="Q505:Q507"/>
    <mergeCell ref="Q508:Q510"/>
    <mergeCell ref="Q511:Q513"/>
    <mergeCell ref="Q460:Q462"/>
    <mergeCell ref="Q463:Q465"/>
    <mergeCell ref="Q466:Q468"/>
    <mergeCell ref="Q469:Q471"/>
    <mergeCell ref="Q472:Q474"/>
    <mergeCell ref="Q475:Q477"/>
    <mergeCell ref="Q478:Q480"/>
    <mergeCell ref="Q481:Q483"/>
    <mergeCell ref="Q484:Q486"/>
    <mergeCell ref="Q577:Q579"/>
    <mergeCell ref="Q580:Q582"/>
    <mergeCell ref="A538:A540"/>
    <mergeCell ref="Q538:Q540"/>
    <mergeCell ref="R2:R3"/>
    <mergeCell ref="Q550:Q552"/>
    <mergeCell ref="Q553:Q555"/>
    <mergeCell ref="Q556:Q558"/>
    <mergeCell ref="Q559:Q561"/>
    <mergeCell ref="Q562:Q564"/>
    <mergeCell ref="Q565:Q567"/>
    <mergeCell ref="Q568:Q570"/>
    <mergeCell ref="Q571:Q573"/>
    <mergeCell ref="Q574:Q576"/>
    <mergeCell ref="Q514:Q516"/>
    <mergeCell ref="Q517:Q519"/>
    <mergeCell ref="Q520:Q522"/>
    <mergeCell ref="Q523:Q525"/>
    <mergeCell ref="Q526:Q528"/>
    <mergeCell ref="Q529:Q531"/>
    <mergeCell ref="Q532:Q534"/>
    <mergeCell ref="Q535:Q537"/>
    <mergeCell ref="Q547:Q549"/>
    <mergeCell ref="Q487:Q48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all</vt:lpstr>
    </vt:vector>
  </TitlesOfParts>
  <Company>KU Leuven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Truwant</dc:creator>
  <cp:lastModifiedBy>Annemie Vandezande</cp:lastModifiedBy>
  <dcterms:created xsi:type="dcterms:W3CDTF">2020-05-14T14:09:10Z</dcterms:created>
  <dcterms:modified xsi:type="dcterms:W3CDTF">2026-08-11T10:24:44Z</dcterms:modified>
</cp:coreProperties>
</file>